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CDFiles\Long Range Planning\Comprehensive Plan\Comprehensive Plan Update 2024\Population and Employment Targets\May 2023 Density Scenarios\"/>
    </mc:Choice>
  </mc:AlternateContent>
  <bookViews>
    <workbookView xWindow="38280" yWindow="-120" windowWidth="38640" windowHeight="21240"/>
  </bookViews>
  <sheets>
    <sheet name="Scenario 2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24" i="1" l="1"/>
  <c r="AO23" i="1"/>
  <c r="AN23" i="1"/>
  <c r="AN24" i="1" s="1"/>
  <c r="AO26" i="1"/>
  <c r="AN26" i="1"/>
  <c r="AL78" i="1" l="1"/>
  <c r="AL82" i="1" s="1"/>
  <c r="Y79" i="1"/>
  <c r="Y81" i="1" s="1"/>
  <c r="O77" i="1"/>
  <c r="O80" i="1" s="1"/>
  <c r="AO13" i="1" s="1"/>
  <c r="AO14" i="1" s="1"/>
  <c r="AK68" i="1" l="1"/>
  <c r="AJ68" i="1"/>
  <c r="AK82" i="1"/>
  <c r="AJ82" i="1"/>
  <c r="AJ93" i="1"/>
  <c r="AK106" i="1"/>
  <c r="AJ106" i="1"/>
  <c r="AK114" i="1"/>
  <c r="AJ114" i="1"/>
  <c r="AK128" i="1"/>
  <c r="AJ128" i="1"/>
  <c r="AJ137" i="1"/>
  <c r="AK137" i="1"/>
  <c r="AF123" i="1"/>
  <c r="AF103" i="1"/>
  <c r="AF90" i="1"/>
  <c r="AF79" i="1"/>
  <c r="AF65" i="1"/>
  <c r="AF42" i="1"/>
  <c r="AF27" i="1"/>
  <c r="AF7" i="1"/>
  <c r="AB8" i="1"/>
  <c r="AB27" i="1"/>
  <c r="AB44" i="1"/>
  <c r="AB53" i="1"/>
  <c r="AB66" i="1"/>
  <c r="AB90" i="1"/>
  <c r="AB102" i="1"/>
  <c r="AB114" i="1"/>
  <c r="X136" i="1"/>
  <c r="AB134" i="1"/>
  <c r="W136" i="1"/>
  <c r="X127" i="1"/>
  <c r="AN12" i="1" s="1"/>
  <c r="W127" i="1"/>
  <c r="X114" i="1"/>
  <c r="W114" i="1"/>
  <c r="X108" i="1"/>
  <c r="W108" i="1"/>
  <c r="X94" i="1"/>
  <c r="W94" i="1"/>
  <c r="X81" i="1"/>
  <c r="W81" i="1"/>
  <c r="X56" i="1"/>
  <c r="X69" i="1"/>
  <c r="W69" i="1"/>
  <c r="W56" i="1"/>
  <c r="X44" i="1"/>
  <c r="W44" i="1"/>
  <c r="W34" i="1"/>
  <c r="X34" i="1"/>
  <c r="X17" i="1"/>
  <c r="W17" i="1"/>
  <c r="S9" i="1"/>
  <c r="S31" i="1"/>
  <c r="S42" i="1"/>
  <c r="S52" i="1"/>
  <c r="S67" i="1"/>
  <c r="S79" i="1"/>
  <c r="S91" i="1"/>
  <c r="S102" i="1"/>
  <c r="S115" i="1"/>
  <c r="S127" i="1"/>
  <c r="S135" i="1"/>
  <c r="M136" i="1"/>
  <c r="N136" i="1"/>
  <c r="M123" i="1"/>
  <c r="N115" i="1"/>
  <c r="M115" i="1"/>
  <c r="N107" i="1"/>
  <c r="M107" i="1"/>
  <c r="N95" i="1"/>
  <c r="M95" i="1"/>
  <c r="N80" i="1"/>
  <c r="M80" i="1"/>
  <c r="N68" i="1"/>
  <c r="M68" i="1"/>
  <c r="N53" i="1"/>
  <c r="M53" i="1"/>
  <c r="N43" i="1"/>
  <c r="M43" i="1"/>
  <c r="N34" i="1"/>
  <c r="M34" i="1"/>
  <c r="N14" i="1"/>
  <c r="M14" i="1"/>
  <c r="I20" i="1"/>
  <c r="I33" i="1"/>
  <c r="I45" i="1"/>
  <c r="I58" i="1"/>
  <c r="I71" i="1"/>
  <c r="I83" i="1"/>
  <c r="I93" i="1"/>
  <c r="I108" i="1"/>
  <c r="I115" i="1"/>
  <c r="I129" i="1"/>
  <c r="I137" i="1"/>
  <c r="E122" i="1"/>
  <c r="E114" i="1"/>
  <c r="E103" i="1"/>
  <c r="E89" i="1"/>
  <c r="E77" i="1"/>
  <c r="E66" i="1"/>
  <c r="E52" i="1"/>
  <c r="E43" i="1"/>
  <c r="E27" i="1"/>
  <c r="E11" i="1"/>
  <c r="AK32" i="1"/>
  <c r="AJ32" i="1"/>
  <c r="AK14" i="1"/>
  <c r="AJ14" i="1"/>
  <c r="AN8" i="1" l="1"/>
  <c r="AN6" i="1"/>
  <c r="AN3" i="1"/>
  <c r="AN9" i="1"/>
  <c r="AN11" i="1"/>
  <c r="AN13" i="1"/>
  <c r="AN10" i="1"/>
  <c r="AN5" i="1"/>
  <c r="AK93" i="1"/>
  <c r="AK54" i="1"/>
  <c r="AN4" i="1" s="1"/>
  <c r="AK44" i="1"/>
  <c r="AN7" i="1" s="1"/>
  <c r="AN14" i="1" l="1"/>
  <c r="AP14" i="1" s="1"/>
  <c r="AJ54" i="1"/>
  <c r="AJ44" i="1"/>
</calcChain>
</file>

<file path=xl/sharedStrings.xml><?xml version="1.0" encoding="utf-8"?>
<sst xmlns="http://schemas.openxmlformats.org/spreadsheetml/2006/main" count="836" uniqueCount="147">
  <si>
    <t>NEIGHBORHOOD</t>
  </si>
  <si>
    <t>BUILDABLE ACRES</t>
  </si>
  <si>
    <t>TOTAL</t>
  </si>
  <si>
    <t>ZONE</t>
  </si>
  <si>
    <t>Neighborhood Business</t>
  </si>
  <si>
    <t>R6.5 Single Family High</t>
  </si>
  <si>
    <t>SUNNYSIDE (Constant)</t>
  </si>
  <si>
    <t>SUNNYSIDE (Partially-Used)</t>
  </si>
  <si>
    <t>SUNNYSIDE (Pending)</t>
  </si>
  <si>
    <t>SUNNYSIDE (Redevelopable)</t>
  </si>
  <si>
    <t>SUNNYSIDE (School)</t>
  </si>
  <si>
    <t>SUNNYSIDE (Vacant)</t>
  </si>
  <si>
    <t>SMOKEY POINT (Constant)</t>
  </si>
  <si>
    <t>SMOKEY POINT (Partially-Used)</t>
  </si>
  <si>
    <t>SMOKEY POINT (Pending)</t>
  </si>
  <si>
    <t>SMOKEY POINT (Redevelopable)</t>
  </si>
  <si>
    <t>SMOKEY POINT (Vacant)</t>
  </si>
  <si>
    <t>SMOKEY POINT (Church)</t>
  </si>
  <si>
    <t>Light Industrial</t>
  </si>
  <si>
    <t>General Commercial</t>
  </si>
  <si>
    <t>Mixed Use</t>
  </si>
  <si>
    <t>SMOKEY POINT (Special)</t>
  </si>
  <si>
    <t>SHOULTES (Church)</t>
  </si>
  <si>
    <t>SHOULTES (Constant)</t>
  </si>
  <si>
    <t>SHOULTES (Partially-Used)</t>
  </si>
  <si>
    <t>SHOULTES (Pending)</t>
  </si>
  <si>
    <t>SHOULTES (Redevelopable)</t>
  </si>
  <si>
    <t>SHOULTES (School)</t>
  </si>
  <si>
    <t>PINEWOOD (Constant)</t>
  </si>
  <si>
    <t>PINEWOOD (Church)</t>
  </si>
  <si>
    <t>Community Business</t>
  </si>
  <si>
    <t>PINEWOOD (Partially-Used)</t>
  </si>
  <si>
    <t>PINEWOOD (Pending)</t>
  </si>
  <si>
    <t>PINEWOOD (Redevelopable)</t>
  </si>
  <si>
    <t>PINEWOOD (School)</t>
  </si>
  <si>
    <t>PINEWOOD (Special)</t>
  </si>
  <si>
    <t>PINEWOOD (Vacant)</t>
  </si>
  <si>
    <t>MARSHALL (Church)</t>
  </si>
  <si>
    <t>MARSHALL (Constant)</t>
  </si>
  <si>
    <t>MARSHALL (Partially-Used)</t>
  </si>
  <si>
    <t>MARSHALL (Pending)</t>
  </si>
  <si>
    <t>MARSHALL (Redevelopable)</t>
  </si>
  <si>
    <t>MARSHALL (School)</t>
  </si>
  <si>
    <t xml:space="preserve">TOTAL </t>
  </si>
  <si>
    <t>MARSHALL (Special)</t>
  </si>
  <si>
    <t>MARSHALL (Vacant)</t>
  </si>
  <si>
    <t>LAKEWOOD (Church)</t>
  </si>
  <si>
    <t>KELLOGG MARSH (Partially-Used)</t>
  </si>
  <si>
    <t>KELLOGG MARSH (Constant)</t>
  </si>
  <si>
    <t>KELLOGG MARSH (Church)</t>
  </si>
  <si>
    <t>KELLOGG MARSH (Pending)</t>
  </si>
  <si>
    <t>KELLOGG MARSH (Redevelopable)</t>
  </si>
  <si>
    <t>KELLOGG MARSH (School)</t>
  </si>
  <si>
    <t>KELLOGG MARSH (Special)</t>
  </si>
  <si>
    <t>KELLOGG MARSH (Vacant)</t>
  </si>
  <si>
    <t>JENNINGS PARK (Church)</t>
  </si>
  <si>
    <t>JENNINGS PARK (Constant)</t>
  </si>
  <si>
    <t>JENNINGS PARK (Partially-Used)</t>
  </si>
  <si>
    <t>JENNINGS PARK (Pending)</t>
  </si>
  <si>
    <t>JENNINGS PARK (Redevelopable)</t>
  </si>
  <si>
    <t>JENNINGS PARK (School)</t>
  </si>
  <si>
    <t>JENNINGS PARK (Vacant)</t>
  </si>
  <si>
    <t>EAST SUNNYSIDE (Constant)</t>
  </si>
  <si>
    <t>EAST SUNNYSIDE (Church)</t>
  </si>
  <si>
    <t>EAST SUNNYSIDE (Partially-Used)</t>
  </si>
  <si>
    <t>EAST SUNNYSIDE (Pending)</t>
  </si>
  <si>
    <t>EAST SUNNYSIDE (School)</t>
  </si>
  <si>
    <t>EAST SUNNYSIDE (Special)</t>
  </si>
  <si>
    <t>EAST SUNNYSIDE (Vacant)</t>
  </si>
  <si>
    <t>DOWNTOWN (Church)</t>
  </si>
  <si>
    <t>DOWNTOWN (Constant)</t>
  </si>
  <si>
    <t>DOWNTOWN (Pending)</t>
  </si>
  <si>
    <t>DOWNTOWN (Redevelopable)</t>
  </si>
  <si>
    <t>EAST SUNNYSIDE (Redevelopable)</t>
  </si>
  <si>
    <t>DOWNTOWN (School)</t>
  </si>
  <si>
    <t>DOWNTOWN (Special)</t>
  </si>
  <si>
    <t>DOWNTOWN (Vacant)</t>
  </si>
  <si>
    <t>DOWNTOWN (Partially-Used)</t>
  </si>
  <si>
    <t>LAKEWOOD (Constant)</t>
  </si>
  <si>
    <t>LAKEWOOD (Partially-Used)</t>
  </si>
  <si>
    <t>LAKEWOOD (Pending)</t>
  </si>
  <si>
    <t>LAKEWOOD (Redevelopable)</t>
  </si>
  <si>
    <t>SHOULTES (Vacant)</t>
  </si>
  <si>
    <t>GETCHELL HILL (Church)</t>
  </si>
  <si>
    <t>GETCHELL HILL (Constant)</t>
  </si>
  <si>
    <t>GETCHELL HILL (Partially-Used)</t>
  </si>
  <si>
    <t>GETCHELL HILL (Pending)</t>
  </si>
  <si>
    <t>GETCHELL HILL (Redevelopable)</t>
  </si>
  <si>
    <t>GETCHELL HILL (School)</t>
  </si>
  <si>
    <t>GETCHELL HILL (Special)</t>
  </si>
  <si>
    <t>GETCHELL HILL (Vacant)</t>
  </si>
  <si>
    <t>LAKEWOOD (Special)</t>
  </si>
  <si>
    <t>Lakewood (Vacant)</t>
  </si>
  <si>
    <t>Downtown Commercial</t>
  </si>
  <si>
    <t>R18 Multi-Family Medium</t>
  </si>
  <si>
    <t>R8 Single Family High Small Lot</t>
  </si>
  <si>
    <t>Open</t>
  </si>
  <si>
    <t>R28 Multi-Family High</t>
  </si>
  <si>
    <t>Recreation</t>
  </si>
  <si>
    <t>Community Business - Whiskey Ridge</t>
  </si>
  <si>
    <t>R4.5 Single Family Medium</t>
  </si>
  <si>
    <t>WR-R-4-8 Whiskey Ridge, Single Family High</t>
  </si>
  <si>
    <t>R12 Multi-Family Low</t>
  </si>
  <si>
    <t>Public-Institutional</t>
  </si>
  <si>
    <t>LI with GC Overlay</t>
  </si>
  <si>
    <t>Mixed Use-Lakewood</t>
  </si>
  <si>
    <t>Status by neighborhood tables are the same as Scenario 1</t>
  </si>
  <si>
    <t>Downtown Core</t>
  </si>
  <si>
    <t>Main Street</t>
  </si>
  <si>
    <t>Middle Housing 1</t>
  </si>
  <si>
    <t>Middle Housing 2</t>
  </si>
  <si>
    <t>Midrise Multi-Family</t>
  </si>
  <si>
    <t>Flex</t>
  </si>
  <si>
    <t>Flex Residential</t>
  </si>
  <si>
    <t>General Industrial</t>
  </si>
  <si>
    <t>DENSITY SCENARIO 2</t>
  </si>
  <si>
    <t>Mixed Use- Whiskey Ridge</t>
  </si>
  <si>
    <t xml:space="preserve">WR-R-6-18 Whiskey Ridge,Multi-Family Medium </t>
  </si>
  <si>
    <t xml:space="preserve">Summary of Additional Density by Neighborhood </t>
  </si>
  <si>
    <t>Neighborhood</t>
  </si>
  <si>
    <t xml:space="preserve">Additional Density </t>
  </si>
  <si>
    <t xml:space="preserve">Downtown </t>
  </si>
  <si>
    <t>Jennings Park</t>
  </si>
  <si>
    <t xml:space="preserve">Sunnyside </t>
  </si>
  <si>
    <t xml:space="preserve">East Sunnyside </t>
  </si>
  <si>
    <t>Getchell</t>
  </si>
  <si>
    <t>Pinewood</t>
  </si>
  <si>
    <t>Kellogg</t>
  </si>
  <si>
    <t>Marshall</t>
  </si>
  <si>
    <t>Shoultes</t>
  </si>
  <si>
    <t xml:space="preserve">Smokey Point </t>
  </si>
  <si>
    <t xml:space="preserve">Lakewood </t>
  </si>
  <si>
    <t xml:space="preserve">TOTAL UNITS </t>
  </si>
  <si>
    <t>2020 Housing Units</t>
  </si>
  <si>
    <t>2044 Total Housing Need</t>
  </si>
  <si>
    <t xml:space="preserve">County estimate new housing units needed </t>
  </si>
  <si>
    <t xml:space="preserve">2015 Comprehensive Plan Housing Capacity </t>
  </si>
  <si>
    <t xml:space="preserve">Projected additional capacity </t>
  </si>
  <si>
    <t xml:space="preserve">2021 Buildable Lands Capacity through 2035 with DMP Changes </t>
  </si>
  <si>
    <t>LW-MU adjust</t>
  </si>
  <si>
    <t>LW-MU Adjust</t>
  </si>
  <si>
    <t>Was 101.72 - should be 149.87</t>
  </si>
  <si>
    <t>Additional Density with Lakewood MU Adjustment (20.23 du/acre)</t>
  </si>
  <si>
    <t>603 additional units above Scenario 1</t>
  </si>
  <si>
    <t xml:space="preserve">439 additional unit over scenario 1 with LW MU adjustment </t>
  </si>
  <si>
    <t>2044 total units (2020 units + 2044 additional capacity)</t>
  </si>
  <si>
    <t>Difference 2044 capacity and projected housing need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</si>
</sst>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79998168889431442"/>
        <bgColor theme="8" tint="0.59999389629810485"/>
      </patternFill>
    </fill>
    <fill>
      <patternFill patternType="solid">
        <fgColor theme="8" tint="0.59999389629810485"/>
        <bgColor theme="8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/>
      <diagonal/>
    </border>
    <border>
      <left style="thin">
        <color theme="4" tint="0.39997558519241921"/>
      </left>
      <right/>
      <top/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indexed="64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16">
    <xf numFmtId="0" fontId="0" fillId="0" borderId="0" xfId="0"/>
    <xf numFmtId="2" fontId="0" fillId="0" borderId="0" xfId="0" applyNumberFormat="1"/>
    <xf numFmtId="2" fontId="0" fillId="0" borderId="1" xfId="0" applyNumberFormat="1" applyBorder="1"/>
    <xf numFmtId="2" fontId="1" fillId="0" borderId="0" xfId="0" applyNumberFormat="1" applyFont="1"/>
    <xf numFmtId="2" fontId="0" fillId="2" borderId="0" xfId="0" applyNumberFormat="1" applyFill="1"/>
    <xf numFmtId="2" fontId="1" fillId="0" borderId="1" xfId="0" applyNumberFormat="1" applyFont="1" applyBorder="1"/>
    <xf numFmtId="2" fontId="3" fillId="4" borderId="0" xfId="0" applyNumberFormat="1" applyFont="1" applyFill="1"/>
    <xf numFmtId="2" fontId="1" fillId="5" borderId="1" xfId="0" applyNumberFormat="1" applyFont="1" applyFill="1" applyBorder="1"/>
    <xf numFmtId="2" fontId="0" fillId="5" borderId="1" xfId="0" applyNumberFormat="1" applyFill="1" applyBorder="1"/>
    <xf numFmtId="2" fontId="0" fillId="6" borderId="1" xfId="0" applyNumberFormat="1" applyFill="1" applyBorder="1"/>
    <xf numFmtId="2" fontId="1" fillId="6" borderId="1" xfId="0" applyNumberFormat="1" applyFont="1" applyFill="1" applyBorder="1"/>
    <xf numFmtId="2" fontId="0" fillId="7" borderId="1" xfId="0" applyNumberFormat="1" applyFill="1" applyBorder="1"/>
    <xf numFmtId="2" fontId="1" fillId="7" borderId="1" xfId="0" applyNumberFormat="1" applyFont="1" applyFill="1" applyBorder="1"/>
    <xf numFmtId="2" fontId="0" fillId="8" borderId="1" xfId="0" applyNumberFormat="1" applyFill="1" applyBorder="1"/>
    <xf numFmtId="2" fontId="1" fillId="8" borderId="1" xfId="0" applyNumberFormat="1" applyFont="1" applyFill="1" applyBorder="1"/>
    <xf numFmtId="2" fontId="0" fillId="9" borderId="1" xfId="0" applyNumberFormat="1" applyFill="1" applyBorder="1"/>
    <xf numFmtId="2" fontId="1" fillId="6" borderId="3" xfId="0" applyNumberFormat="1" applyFont="1" applyFill="1" applyBorder="1"/>
    <xf numFmtId="2" fontId="1" fillId="5" borderId="3" xfId="0" applyNumberFormat="1" applyFont="1" applyFill="1" applyBorder="1"/>
    <xf numFmtId="2" fontId="0" fillId="0" borderId="0" xfId="0" applyNumberFormat="1" applyAlignment="1">
      <alignment wrapText="1"/>
    </xf>
    <xf numFmtId="2" fontId="4" fillId="0" borderId="0" xfId="0" applyNumberFormat="1" applyFont="1"/>
    <xf numFmtId="2" fontId="3" fillId="0" borderId="0" xfId="0" applyNumberFormat="1" applyFont="1"/>
    <xf numFmtId="2" fontId="1" fillId="3" borderId="1" xfId="0" applyNumberFormat="1" applyFont="1" applyFill="1" applyBorder="1"/>
    <xf numFmtId="2" fontId="2" fillId="0" borderId="0" xfId="0" applyNumberFormat="1" applyFont="1"/>
    <xf numFmtId="2" fontId="0" fillId="5" borderId="0" xfId="0" applyNumberFormat="1" applyFill="1"/>
    <xf numFmtId="2" fontId="4" fillId="9" borderId="1" xfId="0" applyNumberFormat="1" applyFont="1" applyFill="1" applyBorder="1"/>
    <xf numFmtId="2" fontId="0" fillId="6" borderId="0" xfId="0" applyNumberFormat="1" applyFill="1"/>
    <xf numFmtId="2" fontId="2" fillId="2" borderId="0" xfId="0" applyNumberFormat="1" applyFont="1" applyFill="1"/>
    <xf numFmtId="2" fontId="4" fillId="7" borderId="1" xfId="0" applyNumberFormat="1" applyFont="1" applyFill="1" applyBorder="1"/>
    <xf numFmtId="2" fontId="0" fillId="7" borderId="0" xfId="0" applyNumberFormat="1" applyFill="1"/>
    <xf numFmtId="2" fontId="0" fillId="8" borderId="0" xfId="0" applyNumberFormat="1" applyFill="1"/>
    <xf numFmtId="2" fontId="2" fillId="9" borderId="0" xfId="0" applyNumberFormat="1" applyFont="1" applyFill="1"/>
    <xf numFmtId="2" fontId="0" fillId="5" borderId="5" xfId="0" applyNumberFormat="1" applyFill="1" applyBorder="1"/>
    <xf numFmtId="2" fontId="0" fillId="6" borderId="5" xfId="0" applyNumberFormat="1" applyFill="1" applyBorder="1"/>
    <xf numFmtId="2" fontId="1" fillId="6" borderId="0" xfId="0" applyNumberFormat="1" applyFont="1" applyFill="1"/>
    <xf numFmtId="2" fontId="3" fillId="4" borderId="8" xfId="0" applyNumberFormat="1" applyFont="1" applyFill="1" applyBorder="1"/>
    <xf numFmtId="2" fontId="3" fillId="4" borderId="9" xfId="0" applyNumberFormat="1" applyFont="1" applyFill="1" applyBorder="1"/>
    <xf numFmtId="2" fontId="3" fillId="4" borderId="10" xfId="0" applyNumberFormat="1" applyFont="1" applyFill="1" applyBorder="1"/>
    <xf numFmtId="2" fontId="2" fillId="2" borderId="8" xfId="0" applyNumberFormat="1" applyFont="1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5" borderId="8" xfId="0" applyNumberFormat="1" applyFill="1" applyBorder="1"/>
    <xf numFmtId="2" fontId="0" fillId="5" borderId="4" xfId="0" applyNumberFormat="1" applyFill="1" applyBorder="1"/>
    <xf numFmtId="2" fontId="0" fillId="5" borderId="2" xfId="0" applyNumberFormat="1" applyFill="1" applyBorder="1"/>
    <xf numFmtId="2" fontId="0" fillId="6" borderId="8" xfId="0" applyNumberFormat="1" applyFill="1" applyBorder="1"/>
    <xf numFmtId="2" fontId="0" fillId="6" borderId="4" xfId="0" applyNumberFormat="1" applyFill="1" applyBorder="1"/>
    <xf numFmtId="2" fontId="0" fillId="6" borderId="2" xfId="0" applyNumberFormat="1" applyFill="1" applyBorder="1"/>
    <xf numFmtId="2" fontId="0" fillId="8" borderId="4" xfId="0" applyNumberFormat="1" applyFill="1" applyBorder="1"/>
    <xf numFmtId="2" fontId="0" fillId="7" borderId="8" xfId="0" applyNumberFormat="1" applyFill="1" applyBorder="1"/>
    <xf numFmtId="2" fontId="0" fillId="7" borderId="4" xfId="0" applyNumberFormat="1" applyFill="1" applyBorder="1"/>
    <xf numFmtId="2" fontId="0" fillId="3" borderId="4" xfId="0" applyNumberFormat="1" applyFill="1" applyBorder="1"/>
    <xf numFmtId="2" fontId="0" fillId="3" borderId="2" xfId="0" applyNumberFormat="1" applyFill="1" applyBorder="1"/>
    <xf numFmtId="2" fontId="0" fillId="9" borderId="8" xfId="0" applyNumberFormat="1" applyFill="1" applyBorder="1"/>
    <xf numFmtId="2" fontId="0" fillId="8" borderId="8" xfId="0" applyNumberFormat="1" applyFill="1" applyBorder="1"/>
    <xf numFmtId="2" fontId="0" fillId="7" borderId="5" xfId="0" applyNumberFormat="1" applyFill="1" applyBorder="1"/>
    <xf numFmtId="2" fontId="1" fillId="7" borderId="3" xfId="0" applyNumberFormat="1" applyFont="1" applyFill="1" applyBorder="1"/>
    <xf numFmtId="2" fontId="0" fillId="8" borderId="5" xfId="0" applyNumberFormat="1" applyFill="1" applyBorder="1"/>
    <xf numFmtId="2" fontId="1" fillId="8" borderId="3" xfId="0" applyNumberFormat="1" applyFont="1" applyFill="1" applyBorder="1"/>
    <xf numFmtId="2" fontId="2" fillId="2" borderId="9" xfId="0" applyNumberFormat="1" applyFont="1" applyFill="1" applyBorder="1"/>
    <xf numFmtId="2" fontId="0" fillId="5" borderId="9" xfId="0" applyNumberFormat="1" applyFill="1" applyBorder="1"/>
    <xf numFmtId="2" fontId="0" fillId="6" borderId="9" xfId="0" applyNumberFormat="1" applyFill="1" applyBorder="1"/>
    <xf numFmtId="2" fontId="0" fillId="7" borderId="9" xfId="0" applyNumberFormat="1" applyFill="1" applyBorder="1"/>
    <xf numFmtId="2" fontId="0" fillId="9" borderId="9" xfId="0" applyNumberFormat="1" applyFill="1" applyBorder="1"/>
    <xf numFmtId="2" fontId="0" fillId="3" borderId="6" xfId="0" applyNumberFormat="1" applyFill="1" applyBorder="1"/>
    <xf numFmtId="2" fontId="3" fillId="4" borderId="11" xfId="0" applyNumberFormat="1" applyFont="1" applyFill="1" applyBorder="1"/>
    <xf numFmtId="2" fontId="0" fillId="6" borderId="6" xfId="0" applyNumberFormat="1" applyFill="1" applyBorder="1"/>
    <xf numFmtId="2" fontId="0" fillId="5" borderId="6" xfId="0" applyNumberFormat="1" applyFill="1" applyBorder="1"/>
    <xf numFmtId="2" fontId="2" fillId="2" borderId="14" xfId="0" applyNumberFormat="1" applyFont="1" applyFill="1" applyBorder="1"/>
    <xf numFmtId="2" fontId="3" fillId="4" borderId="14" xfId="0" applyNumberFormat="1" applyFont="1" applyFill="1" applyBorder="1"/>
    <xf numFmtId="2" fontId="2" fillId="3" borderId="8" xfId="0" applyNumberFormat="1" applyFont="1" applyFill="1" applyBorder="1"/>
    <xf numFmtId="2" fontId="3" fillId="4" borderId="7" xfId="0" applyNumberFormat="1" applyFont="1" applyFill="1" applyBorder="1"/>
    <xf numFmtId="2" fontId="3" fillId="4" borderId="12" xfId="0" applyNumberFormat="1" applyFont="1" applyFill="1" applyBorder="1"/>
    <xf numFmtId="2" fontId="0" fillId="5" borderId="14" xfId="0" applyNumberFormat="1" applyFill="1" applyBorder="1"/>
    <xf numFmtId="2" fontId="0" fillId="6" borderId="14" xfId="0" applyNumberFormat="1" applyFill="1" applyBorder="1"/>
    <xf numFmtId="2" fontId="3" fillId="4" borderId="13" xfId="0" applyNumberFormat="1" applyFont="1" applyFill="1" applyBorder="1"/>
    <xf numFmtId="2" fontId="0" fillId="2" borderId="1" xfId="0" applyNumberFormat="1" applyFill="1" applyBorder="1"/>
    <xf numFmtId="2" fontId="4" fillId="3" borderId="1" xfId="0" applyNumberFormat="1" applyFont="1" applyFill="1" applyBorder="1"/>
    <xf numFmtId="164" fontId="1" fillId="0" borderId="0" xfId="0" applyNumberFormat="1" applyFont="1" applyAlignment="1">
      <alignment wrapText="1"/>
    </xf>
    <xf numFmtId="2" fontId="0" fillId="3" borderId="1" xfId="0" applyNumberFormat="1" applyFill="1" applyBorder="1"/>
    <xf numFmtId="2" fontId="0" fillId="3" borderId="0" xfId="0" applyNumberFormat="1" applyFill="1"/>
    <xf numFmtId="2" fontId="0" fillId="0" borderId="7" xfId="0" applyNumberFormat="1" applyBorder="1"/>
    <xf numFmtId="2" fontId="0" fillId="0" borderId="0" xfId="0" applyNumberFormat="1" applyBorder="1"/>
    <xf numFmtId="2" fontId="0" fillId="0" borderId="1" xfId="0" applyNumberFormat="1" applyFont="1" applyBorder="1"/>
    <xf numFmtId="2" fontId="0" fillId="5" borderId="0" xfId="0" applyNumberFormat="1" applyFont="1" applyFill="1" applyBorder="1"/>
    <xf numFmtId="2" fontId="0" fillId="0" borderId="0" xfId="0" applyNumberFormat="1" applyFont="1" applyFill="1" applyBorder="1"/>
    <xf numFmtId="2" fontId="1" fillId="0" borderId="1" xfId="0" applyNumberFormat="1" applyFont="1" applyFill="1" applyBorder="1"/>
    <xf numFmtId="2" fontId="1" fillId="0" borderId="0" xfId="0" applyNumberFormat="1" applyFont="1" applyFill="1" applyBorder="1"/>
    <xf numFmtId="2" fontId="0" fillId="6" borderId="1" xfId="0" applyNumberFormat="1" applyFont="1" applyFill="1" applyBorder="1"/>
    <xf numFmtId="2" fontId="0" fillId="6" borderId="0" xfId="0" applyNumberFormat="1" applyFill="1" applyBorder="1"/>
    <xf numFmtId="2" fontId="0" fillId="6" borderId="3" xfId="0" applyNumberFormat="1" applyFont="1" applyFill="1" applyBorder="1"/>
    <xf numFmtId="2" fontId="1" fillId="5" borderId="0" xfId="0" applyNumberFormat="1" applyFont="1" applyFill="1"/>
    <xf numFmtId="2" fontId="0" fillId="5" borderId="1" xfId="0" applyNumberFormat="1" applyFont="1" applyFill="1" applyBorder="1"/>
    <xf numFmtId="2" fontId="0" fillId="7" borderId="1" xfId="0" applyNumberFormat="1" applyFont="1" applyFill="1" applyBorder="1"/>
    <xf numFmtId="2" fontId="0" fillId="7" borderId="0" xfId="0" applyNumberFormat="1" applyFill="1" applyBorder="1"/>
    <xf numFmtId="2" fontId="0" fillId="5" borderId="0" xfId="0" applyNumberFormat="1" applyFill="1" applyBorder="1"/>
    <xf numFmtId="2" fontId="0" fillId="2" borderId="9" xfId="0" applyNumberFormat="1" applyFont="1" applyFill="1" applyBorder="1"/>
    <xf numFmtId="2" fontId="0" fillId="2" borderId="10" xfId="0" applyNumberFormat="1" applyFont="1" applyFill="1" applyBorder="1"/>
    <xf numFmtId="2" fontId="0" fillId="5" borderId="8" xfId="0" applyNumberFormat="1" applyFont="1" applyFill="1" applyBorder="1"/>
    <xf numFmtId="2" fontId="0" fillId="6" borderId="8" xfId="0" applyNumberFormat="1" applyFont="1" applyFill="1" applyBorder="1"/>
    <xf numFmtId="2" fontId="0" fillId="8" borderId="8" xfId="0" applyNumberFormat="1" applyFont="1" applyFill="1" applyBorder="1"/>
    <xf numFmtId="2" fontId="0" fillId="0" borderId="5" xfId="0" applyNumberFormat="1" applyFont="1" applyFill="1" applyBorder="1"/>
    <xf numFmtId="2" fontId="0" fillId="0" borderId="15" xfId="0" applyNumberFormat="1" applyFont="1" applyFill="1" applyBorder="1"/>
    <xf numFmtId="2" fontId="0" fillId="0" borderId="16" xfId="0" applyNumberFormat="1" applyFont="1" applyFill="1" applyBorder="1"/>
    <xf numFmtId="2" fontId="0" fillId="8" borderId="1" xfId="0" applyNumberFormat="1" applyFont="1" applyFill="1" applyBorder="1"/>
    <xf numFmtId="2" fontId="1" fillId="6" borderId="8" xfId="0" applyNumberFormat="1" applyFont="1" applyFill="1" applyBorder="1"/>
    <xf numFmtId="2" fontId="3" fillId="4" borderId="0" xfId="0" applyNumberFormat="1" applyFont="1" applyFill="1" applyBorder="1"/>
    <xf numFmtId="2" fontId="0" fillId="5" borderId="9" xfId="0" applyNumberFormat="1" applyFont="1" applyFill="1" applyBorder="1"/>
    <xf numFmtId="2" fontId="0" fillId="3" borderId="1" xfId="0" applyNumberFormat="1" applyFont="1" applyFill="1" applyBorder="1"/>
    <xf numFmtId="2" fontId="0" fillId="0" borderId="1" xfId="0" applyNumberFormat="1" applyFont="1" applyFill="1" applyBorder="1"/>
    <xf numFmtId="2" fontId="0" fillId="10" borderId="0" xfId="0" applyNumberFormat="1" applyFill="1"/>
    <xf numFmtId="2" fontId="0" fillId="11" borderId="0" xfId="0" applyNumberFormat="1" applyFill="1"/>
    <xf numFmtId="2" fontId="0" fillId="0" borderId="0" xfId="0" applyNumberFormat="1" applyFill="1"/>
    <xf numFmtId="2" fontId="1" fillId="0" borderId="0" xfId="0" applyNumberFormat="1" applyFont="1" applyAlignment="1">
      <alignment horizontal="center" vertical="top"/>
    </xf>
    <xf numFmtId="0" fontId="0" fillId="0" borderId="0" xfId="0" applyAlignment="1">
      <alignment horizontal="center" vertical="top"/>
    </xf>
    <xf numFmtId="2" fontId="1" fillId="0" borderId="0" xfId="0" applyNumberFormat="1" applyFont="1" applyAlignment="1">
      <alignment horizontal="center" vertical="top"/>
    </xf>
    <xf numFmtId="2" fontId="1" fillId="0" borderId="0" xfId="0" applyNumberFormat="1" applyFont="1" applyAlignment="1">
      <alignment horizontal="center" vertical="top" wrapText="1"/>
    </xf>
    <xf numFmtId="0" fontId="0" fillId="0" borderId="0" xfId="0" applyAlignment="1">
      <alignment vertical="top"/>
    </xf>
  </cellXfs>
  <cellStyles count="1">
    <cellStyle name="Normal" xfId="0" builtinId="0"/>
  </cellStyles>
  <dxfs count="213"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8" tint="0.59999389629810485"/>
          <bgColor theme="8" tint="0.5999938962981048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border outline="0"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59999389629810485"/>
          <bgColor theme="8" tint="0.59999389629810485"/>
        </patternFill>
      </fill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>
        <left style="thin">
          <color indexed="64"/>
        </left>
        <right/>
        <top/>
        <bottom/>
        <vertical/>
        <horizontal/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8" tint="0.79998168889431442"/>
          <bgColor theme="8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border outline="0">
        <top style="thin">
          <color theme="4" tint="0.39997558519241921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border outline="0"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79998168889431442"/>
          <bgColor theme="8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6" name="Table13456891011121314151617" displayName="Table13456891011121314151617" ref="Q131:S135" headerRowDxfId="212" dataDxfId="211">
  <autoFilter ref="Q131:S135"/>
  <tableColumns count="3">
    <tableColumn id="1" name="NEIGHBORHOOD" dataDxfId="210" totalsRowDxfId="209"/>
    <tableColumn id="2" name="ZONE" totalsRowLabel="TOTAL" dataDxfId="208" totalsRowDxfId="207"/>
    <tableColumn id="3" name="BUILDABLE ACRES" totalsRowFunction="custom" dataDxfId="206" totalsRowDxfId="205">
      <totalsRowFormula>SUM(S133:S134)</totalsRowFormula>
    </tableColumn>
  </tableColumns>
  <tableStyleInfo name="TableStyleDark11" showFirstColumn="0" showLastColumn="0" showRowStripes="1" showColumnStripes="0"/>
</table>
</file>

<file path=xl/tables/table10.xml><?xml version="1.0" encoding="utf-8"?>
<table xmlns="http://schemas.openxmlformats.org/spreadsheetml/2006/main" id="43" name="Table134568910111213141520252937384044" displayName="Table134568910111213141520252937384044" ref="Q86:S91" totalsRowShown="0" headerRowDxfId="164" dataDxfId="163">
  <autoFilter ref="Q86:S91"/>
  <tableColumns count="3">
    <tableColumn id="1" name="NEIGHBORHOOD" dataDxfId="162"/>
    <tableColumn id="2" name="ZONE" dataDxfId="161"/>
    <tableColumn id="3" name="BUILDABLE ACRES" dataDxfId="160"/>
  </tableColumns>
  <tableStyleInfo name="TableStyleDark11" showFirstColumn="0" showLastColumn="0" showRowStripes="1" showColumnStripes="0"/>
</table>
</file>

<file path=xl/tables/table11.xml><?xml version="1.0" encoding="utf-8"?>
<table xmlns="http://schemas.openxmlformats.org/spreadsheetml/2006/main" id="44" name="Table13456891011121314152025293738404245" displayName="Table13456891011121314152025293738404245" ref="Z86:AB90" totalsRowShown="0" headerRowDxfId="159" dataDxfId="158" tableBorderDxfId="157">
  <autoFilter ref="Z86:AB90"/>
  <tableColumns count="3">
    <tableColumn id="1" name="NEIGHBORHOOD" dataDxfId="156"/>
    <tableColumn id="2" name="ZONE" dataDxfId="155"/>
    <tableColumn id="3" name="BUILDABLE ACRES" dataDxfId="154"/>
  </tableColumns>
  <tableStyleInfo name="TableStyleDark11" showFirstColumn="0" showLastColumn="0" showRowStripes="1" showColumnStripes="0"/>
</table>
</file>

<file path=xl/tables/table12.xml><?xml version="1.0" encoding="utf-8"?>
<table xmlns="http://schemas.openxmlformats.org/spreadsheetml/2006/main" id="45" name="Table1345689101112131415202529374346" displayName="Table1345689101112131415202529374346" ref="C74:E77" totalsRowShown="0" headerRowDxfId="153" dataDxfId="152">
  <autoFilter ref="C74:E77"/>
  <tableColumns count="3">
    <tableColumn id="1" name="NEIGHBORHOOD" dataDxfId="151"/>
    <tableColumn id="2" name="ZONE" dataDxfId="150"/>
    <tableColumn id="3" name="BUILDABLE ACRES" dataDxfId="149"/>
  </tableColumns>
  <tableStyleInfo name="TableStyleDark11" showFirstColumn="0" showLastColumn="0" showRowStripes="1" showColumnStripes="0"/>
</table>
</file>

<file path=xl/tables/table13.xml><?xml version="1.0" encoding="utf-8"?>
<table xmlns="http://schemas.openxmlformats.org/spreadsheetml/2006/main" id="46" name="Table13456891011121314152025293738404447" displayName="Table13456891011121314152025293738404447" ref="Q74:S79" totalsRowShown="0" headerRowDxfId="148" dataDxfId="147">
  <autoFilter ref="Q74:S79"/>
  <tableColumns count="3">
    <tableColumn id="1" name="NEIGHBORHOOD" dataDxfId="146"/>
    <tableColumn id="2" name="ZONE" dataDxfId="145"/>
    <tableColumn id="3" name="BUILDABLE ACRES" dataDxfId="144"/>
  </tableColumns>
  <tableStyleInfo name="TableStyleDark11" showFirstColumn="0" showLastColumn="0" showRowStripes="1" showColumnStripes="0"/>
</table>
</file>

<file path=xl/tables/table14.xml><?xml version="1.0" encoding="utf-8"?>
<table xmlns="http://schemas.openxmlformats.org/spreadsheetml/2006/main" id="47" name="Table13456891011121314151621263248" displayName="Table13456891011121314151621263248" ref="Q61:S67" totalsRowShown="0" headerRowDxfId="143" dataDxfId="142">
  <autoFilter ref="Q61:S67"/>
  <tableColumns count="3">
    <tableColumn id="1" name="NEIGHBORHOOD" dataDxfId="141"/>
    <tableColumn id="2" name="ZONE" dataDxfId="140"/>
    <tableColumn id="3" name="BUILDABLE ACRES" dataDxfId="139"/>
  </tableColumns>
  <tableStyleInfo name="TableStyleDark11" showFirstColumn="0" showLastColumn="0" showRowStripes="1" showColumnStripes="0"/>
</table>
</file>

<file path=xl/tables/table15.xml><?xml version="1.0" encoding="utf-8"?>
<table xmlns="http://schemas.openxmlformats.org/spreadsheetml/2006/main" id="48" name="Table1345689101112131415202529373840424549" displayName="Table1345689101112131415202529373840424549" ref="Z61:AB66" totalsRowShown="0" headerRowDxfId="138" dataDxfId="137">
  <autoFilter ref="Z61:AB66"/>
  <tableColumns count="3">
    <tableColumn id="1" name="NEIGHBORHOOD" dataDxfId="136"/>
    <tableColumn id="2" name="ZONE" dataDxfId="135"/>
    <tableColumn id="3" name="BUILDABLE ACRES" dataDxfId="134"/>
  </tableColumns>
  <tableStyleInfo name="TableStyleDark11" showFirstColumn="0" showLastColumn="0" showRowStripes="1" showColumnStripes="0"/>
</table>
</file>

<file path=xl/tables/table16.xml><?xml version="1.0" encoding="utf-8"?>
<table xmlns="http://schemas.openxmlformats.org/spreadsheetml/2006/main" id="49" name="Table134568910111213141520252937434650" displayName="Table134568910111213141520252937434650" ref="C49:E52" totalsRowShown="0" headerRowDxfId="133" dataDxfId="132">
  <autoFilter ref="C49:E52"/>
  <tableColumns count="3">
    <tableColumn id="1" name="NEIGHBORHOOD" dataDxfId="131"/>
    <tableColumn id="2" name="ZONE" dataDxfId="130"/>
    <tableColumn id="3" name="BUILDABLE ACRES" dataDxfId="129"/>
  </tableColumns>
  <tableStyleInfo name="TableStyleDark11" showFirstColumn="0" showLastColumn="0" showRowStripes="1" showColumnStripes="0"/>
</table>
</file>

<file path=xl/tables/table17.xml><?xml version="1.0" encoding="utf-8"?>
<table xmlns="http://schemas.openxmlformats.org/spreadsheetml/2006/main" id="50" name="Table134568910111213141520252937384042454951" displayName="Table134568910111213141520252937384042454951" ref="Z49:AB53" totalsRowShown="0" headerRowDxfId="128" dataDxfId="127">
  <autoFilter ref="Z49:AB53"/>
  <tableColumns count="3">
    <tableColumn id="1" name="NEIGHBORHOOD" dataDxfId="126"/>
    <tableColumn id="2" name="ZONE" dataDxfId="125"/>
    <tableColumn id="3" name="BUILDABLE ACRES" dataDxfId="124"/>
  </tableColumns>
  <tableStyleInfo name="TableStyleDark11" showFirstColumn="0" showLastColumn="0" showRowStripes="1" showColumnStripes="0"/>
</table>
</file>

<file path=xl/tables/table18.xml><?xml version="1.0" encoding="utf-8"?>
<table xmlns="http://schemas.openxmlformats.org/spreadsheetml/2006/main" id="51" name="Table13456891011121314152025293738404245495152" displayName="Table13456891011121314152025293738404245495152" ref="Z38:AB43" totalsRowShown="0" headerRowDxfId="123" dataDxfId="122">
  <autoFilter ref="Z38:AB43"/>
  <tableColumns count="3">
    <tableColumn id="1" name="NEIGHBORHOOD" dataDxfId="121"/>
    <tableColumn id="2" name="ZONE" dataDxfId="120"/>
    <tableColumn id="3" name="BUILDABLE ACRES" dataDxfId="119"/>
  </tableColumns>
  <tableStyleInfo name="TableStyleDark11" showFirstColumn="0" showLastColumn="0" showRowStripes="1" showColumnStripes="0"/>
</table>
</file>

<file path=xl/tables/table19.xml><?xml version="1.0" encoding="utf-8"?>
<table xmlns="http://schemas.openxmlformats.org/spreadsheetml/2006/main" id="52" name="Table13456891011121314353653" displayName="Table13456891011121314353653" ref="C23:E27" totalsRowShown="0" headerRowDxfId="118" dataDxfId="117">
  <autoFilter ref="C23:E27"/>
  <tableColumns count="3">
    <tableColumn id="1" name="NEIGHBORHOOD" dataDxfId="116"/>
    <tableColumn id="2" name="ZONE" dataDxfId="115"/>
    <tableColumn id="3" name="BUILDABLE ACRES" dataDxfId="114"/>
  </tableColumns>
  <tableStyleInfo name="TableStyleDark11" showFirstColumn="0" showLastColumn="0" showRowStripes="1" showColumnStripes="0"/>
</table>
</file>

<file path=xl/tables/table2.xml><?xml version="1.0" encoding="utf-8"?>
<table xmlns="http://schemas.openxmlformats.org/spreadsheetml/2006/main" id="28" name="Table1345689101112131415202529" displayName="Table1345689101112131415202529" ref="C119:E122" totalsRowShown="0" headerRowDxfId="204" dataDxfId="203">
  <autoFilter ref="C119:E122"/>
  <tableColumns count="3">
    <tableColumn id="1" name="NEIGHBORHOOD" dataDxfId="202"/>
    <tableColumn id="2" name="ZONE" dataDxfId="201"/>
    <tableColumn id="3" name="BUILDABLE ACRES" dataDxfId="200"/>
  </tableColumns>
  <tableStyleInfo name="TableStyleDark11" showFirstColumn="0" showLastColumn="0" showRowStripes="1" showColumnStripes="0"/>
</table>
</file>

<file path=xl/tables/table20.xml><?xml version="1.0" encoding="utf-8"?>
<table xmlns="http://schemas.openxmlformats.org/spreadsheetml/2006/main" id="54" name="Table1345689101112131435365355" displayName="Table1345689101112131435365355" ref="G23:I33" totalsRowShown="0" headerRowDxfId="113" dataDxfId="112">
  <autoFilter ref="G23:I33"/>
  <tableColumns count="3">
    <tableColumn id="1" name="NEIGHBORHOOD" dataDxfId="111"/>
    <tableColumn id="2" name="ZONE" dataDxfId="110"/>
    <tableColumn id="3" name="BUILDABLE ACRES" dataDxfId="109"/>
  </tableColumns>
  <tableStyleInfo name="TableStyleDark11" showFirstColumn="0" showLastColumn="0" showRowStripes="1" showColumnStripes="0"/>
</table>
</file>

<file path=xl/tables/table21.xml><?xml version="1.0" encoding="utf-8"?>
<table xmlns="http://schemas.openxmlformats.org/spreadsheetml/2006/main" id="55" name="Table1345689101112131415202529373840424549515256" displayName="Table1345689101112131415202529373840424549515256" ref="Z23:AB27" totalsRowShown="0" headerRowDxfId="108" dataDxfId="107">
  <autoFilter ref="Z23:AB27"/>
  <tableColumns count="3">
    <tableColumn id="1" name="NEIGHBORHOOD" dataDxfId="106"/>
    <tableColumn id="2" name="ZONE" dataDxfId="105"/>
    <tableColumn id="3" name="BUILDABLE ACRES" dataDxfId="104"/>
  </tableColumns>
  <tableStyleInfo name="TableStyleDark11" showFirstColumn="0" showLastColumn="0" showRowStripes="1" showColumnStripes="0"/>
</table>
</file>

<file path=xl/tables/table22.xml><?xml version="1.0" encoding="utf-8"?>
<table xmlns="http://schemas.openxmlformats.org/spreadsheetml/2006/main" id="22" name="Table13456891011121314353623" displayName="Table13456891011121314353623" ref="G131:I137" totalsRowShown="0" headerRowDxfId="103" dataDxfId="102">
  <autoFilter ref="G131:I137"/>
  <tableColumns count="3">
    <tableColumn id="1" name="NEIGHBORHOOD" dataDxfId="101"/>
    <tableColumn id="2" name="ZONE" dataDxfId="100"/>
    <tableColumn id="3" name="BUILDABLE ACRES" dataDxfId="99"/>
  </tableColumns>
  <tableStyleInfo name="TableStyleDark11" showFirstColumn="0" showLastColumn="0" showRowStripes="1" showColumnStripes="0"/>
</table>
</file>

<file path=xl/tables/table23.xml><?xml version="1.0" encoding="utf-8"?>
<table xmlns="http://schemas.openxmlformats.org/spreadsheetml/2006/main" id="20" name="Table20" displayName="Table20" ref="C38:E42" totalsRowShown="0" headerRowDxfId="98">
  <autoFilter ref="C38:E42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id="21" name="Table21" displayName="Table21" ref="C61:E66" totalsRowShown="0" headerRowDxfId="97">
  <autoFilter ref="C61:E66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id="30" name="Table30" displayName="Table30" ref="C98:E103" totalsRowShown="0" headerRowDxfId="96">
  <autoFilter ref="C98:E103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id="32" name="Table32" displayName="Table32" ref="G98:I108" totalsRowShown="0" headerRowDxfId="95">
  <autoFilter ref="G98:I108"/>
  <tableColumns count="3">
    <tableColumn id="1" name="NEIGHBORHOOD" dataDxfId="94"/>
    <tableColumn id="2" name="ZONE"/>
    <tableColumn id="3" name="BUILDABLE ACRES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id="38" name="Table38" displayName="Table38" ref="G86:I93" totalsRowShown="0" headerRowDxfId="93">
  <autoFilter ref="G86:I93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id="40" name="Table40" displayName="Table40" ref="G74:I83" totalsRowShown="0" headerRowDxfId="92">
  <autoFilter ref="G74:I83"/>
  <tableColumns count="3">
    <tableColumn id="1" name="NEIGHBORHOOD" dataDxfId="91"/>
    <tableColumn id="2" name="ZONE"/>
    <tableColumn id="3" name="BUILDABLE ACRES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id="85" name="Table85" displayName="Table85" ref="G61:I71" totalsRowShown="0" headerRowDxfId="90">
  <autoFilter ref="G61:I71"/>
  <tableColumns count="3">
    <tableColumn id="1" name="NEIGHBORHOOD" dataDxfId="89"/>
    <tableColumn id="2" name="ZONE"/>
    <tableColumn id="3" name="BUILDABLE ACRE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9" name="Table13456891011121314192430" displayName="Table13456891011121314192430" ref="G119:I129" totalsRowShown="0" headerRowDxfId="199" dataDxfId="198">
  <autoFilter ref="G119:I129"/>
  <tableColumns count="3">
    <tableColumn id="1" name="NEIGHBORHOOD" dataDxfId="197"/>
    <tableColumn id="2" name="ZONE" dataDxfId="196"/>
    <tableColumn id="3" name="BUILDABLE ACRES" dataDxfId="195"/>
  </tableColumns>
  <tableStyleInfo name="TableStyleDark11" showFirstColumn="0" showLastColumn="0" showRowStripes="1" showColumnStripes="0"/>
</table>
</file>

<file path=xl/tables/table30.xml><?xml version="1.0" encoding="utf-8"?>
<table xmlns="http://schemas.openxmlformats.org/spreadsheetml/2006/main" id="86" name="Table86" displayName="Table86" ref="G49:I58" totalsRowShown="0" headerRowDxfId="88">
  <autoFilter ref="G49:I58"/>
  <tableColumns count="3">
    <tableColumn id="1" name="NEIGHBORHOOD" dataDxfId="87"/>
    <tableColumn id="2" name="ZONE"/>
    <tableColumn id="3" name="BUILDABLE ACRES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id="87" name="Table87" displayName="Table87" ref="G38:I45" totalsRowShown="0" headerRowDxfId="86">
  <autoFilter ref="G38:I45"/>
  <tableColumns count="3">
    <tableColumn id="1" name="NEIGHBORHOOD" dataDxfId="85"/>
    <tableColumn id="2" name="ZONE"/>
    <tableColumn id="3" name="BUILDABLE ACRES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id="100" name="Table100" displayName="Table100" ref="Q111:S115" totalsRowShown="0" headerRowDxfId="84">
  <autoFilter ref="Q111:S115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id="101" name="Table101" displayName="Table101" ref="Q49:S52" totalsRowShown="0" headerRowDxfId="83">
  <autoFilter ref="Q49:S52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id="102" name="Table102" displayName="Table102" ref="Q38:S42" totalsRowShown="0" headerRowDxfId="82">
  <autoFilter ref="Q38:S42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id="103" name="Table103" displayName="Table103" ref="Q23:S31" totalsRowShown="0" headerRowDxfId="81">
  <autoFilter ref="Q23:S31"/>
  <tableColumns count="3">
    <tableColumn id="1" name="NEIGHBORHOOD" dataDxfId="80"/>
    <tableColumn id="2" name="ZONE"/>
    <tableColumn id="3" name="BUILDABLE ACRES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id="104" name="Table104" displayName="Table104" ref="Q1:S9" totalsRowShown="0" headerRowDxfId="79">
  <autoFilter ref="Q1:S9"/>
  <tableColumns count="3">
    <tableColumn id="1" name="NEIGHBORHOOD" dataDxfId="78"/>
    <tableColumn id="2" name="ZONE"/>
    <tableColumn id="3" name="BUILDABLE ACRES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id="116" name="Table117" displayName="Table117" ref="Z131:AB134" totalsRowShown="0" headerRowDxfId="77">
  <autoFilter ref="Z131:AB134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id="117" name="Table118" displayName="Table118" ref="Z111:AB114" totalsRowShown="0" headerRowDxfId="76">
  <autoFilter ref="Z111:AB114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id="119" name="Table120" displayName="Table120" ref="Z1:AB8" totalsRowShown="0" headerRowDxfId="75">
  <autoFilter ref="Z1:AB8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31" name="Table134568910111213141516212632" displayName="Table134568910111213141516212632" ref="Q119:S127" totalsRowShown="0" headerRowDxfId="194" dataDxfId="193">
  <autoFilter ref="Q119:S127"/>
  <tableColumns count="3">
    <tableColumn id="1" name="NEIGHBORHOOD" dataDxfId="192"/>
    <tableColumn id="2" name="ZONE" dataDxfId="191"/>
    <tableColumn id="3" name="BUILDABLE ACRES" dataDxfId="190"/>
  </tableColumns>
  <tableStyleInfo name="TableStyleDark11" showFirstColumn="0" showLastColumn="0" showRowStripes="1" showColumnStripes="0"/>
</table>
</file>

<file path=xl/tables/table40.xml><?xml version="1.0" encoding="utf-8"?>
<table xmlns="http://schemas.openxmlformats.org/spreadsheetml/2006/main" id="120" name="Table121" displayName="Table121" ref="AD1:AF7" totalsRowShown="0" headerRowDxfId="74">
  <autoFilter ref="AD1:AF7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id="121" name="Table122" displayName="Table122" ref="AD23:AF27" totalsRowShown="0" headerRowDxfId="73">
  <autoFilter ref="AD23:AF27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id="122" name="Table123" displayName="Table123" ref="AD38:AF42" totalsRowShown="0" headerRowDxfId="72">
  <autoFilter ref="AD38:AF42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id="123" name="Table124" displayName="Table124" ref="AD61:AF65" totalsRowShown="0" headerRowDxfId="71">
  <autoFilter ref="AD61:AF65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id="124" name="Table125" displayName="Table125" ref="AD74:AF79" totalsRowShown="0" headerRowDxfId="70">
  <autoFilter ref="AD74:AF79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id="126" name="Table127" displayName="Table127" ref="AD98:AF103" totalsRowShown="0" headerRowDxfId="69">
  <autoFilter ref="AD98:AF103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46.xml><?xml version="1.0" encoding="utf-8"?>
<table xmlns="http://schemas.openxmlformats.org/spreadsheetml/2006/main" id="127" name="Table128" displayName="Table128" ref="AD119:AF123" totalsRowShown="0" headerRowDxfId="68">
  <autoFilter ref="AD119:AF123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47.xml><?xml version="1.0" encoding="utf-8"?>
<table xmlns="http://schemas.openxmlformats.org/spreadsheetml/2006/main" id="23" name="Table23" displayName="Table23" ref="C1:E11" totalsRowShown="0" headerRowDxfId="67">
  <autoFilter ref="C1:E11"/>
  <tableColumns count="3">
    <tableColumn id="1" name="NEIGHBORHOOD" dataDxfId="66"/>
    <tableColumn id="2" name="ZONE"/>
    <tableColumn id="3" name="BUILDABLE ACRES"/>
  </tableColumns>
  <tableStyleInfo name="TableStyleDark11" showFirstColumn="0" showLastColumn="0" showRowStripes="1" showColumnStripes="0"/>
</table>
</file>

<file path=xl/tables/table48.xml><?xml version="1.0" encoding="utf-8"?>
<table xmlns="http://schemas.openxmlformats.org/spreadsheetml/2006/main" id="26" name="Table26" displayName="Table26" ref="AH131:AK137" totalsRowCount="1" headerRowDxfId="65" totalsRowDxfId="63" tableBorderDxfId="64" totalsRowBorderDxfId="62">
  <autoFilter ref="AH131:AK136"/>
  <tableColumns count="4">
    <tableColumn id="1" name="NEIGHBORHOOD" totalsRowDxfId="61"/>
    <tableColumn id="2" name="ZONE" totalsRowLabel="TOTAL" totalsRowDxfId="60"/>
    <tableColumn id="3" name="BUILDABLE ACRES" totalsRowFunction="sum" totalsRowDxfId="59"/>
    <tableColumn id="4" name="DENSITY SCENARIO 2" totalsRowFunction="sum" totalsRowDxfId="58"/>
  </tableColumns>
  <tableStyleInfo name="TableStyleMedium2" showFirstColumn="0" showLastColumn="0" showRowStripes="1" showColumnStripes="0"/>
</table>
</file>

<file path=xl/tables/table49.xml><?xml version="1.0" encoding="utf-8"?>
<table xmlns="http://schemas.openxmlformats.org/spreadsheetml/2006/main" id="33" name="Table33" displayName="Table33" ref="AH111:AK114" totalsRowShown="0" headerRowDxfId="57" tableBorderDxfId="56">
  <autoFilter ref="AH111:AK114"/>
  <tableColumns count="4">
    <tableColumn id="1" name="NEIGHBORHOOD"/>
    <tableColumn id="2" name="ZONE"/>
    <tableColumn id="3" name="BUILDABLE ACRES"/>
    <tableColumn id="4" name="DENSITY SCENARIO 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36" name="Table134568910111213141520252937" displayName="Table134568910111213141520252937" ref="C111:E114" totalsRowShown="0" headerRowDxfId="189" dataDxfId="188">
  <autoFilter ref="C111:E114"/>
  <tableColumns count="3">
    <tableColumn id="1" name="NEIGHBORHOOD" dataDxfId="187"/>
    <tableColumn id="2" name="ZONE" dataDxfId="186"/>
    <tableColumn id="3" name="BUILDABLE ACRES" dataDxfId="185"/>
  </tableColumns>
  <tableStyleInfo name="TableStyleDark11" showFirstColumn="0" showLastColumn="0" showRowStripes="1" showColumnStripes="0"/>
</table>
</file>

<file path=xl/tables/table50.xml><?xml version="1.0" encoding="utf-8"?>
<table xmlns="http://schemas.openxmlformats.org/spreadsheetml/2006/main" id="34" name="Table34" displayName="Table34" ref="AH98:AK106" totalsRowShown="0" headerRowDxfId="55" tableBorderDxfId="54">
  <autoFilter ref="AH98:AK106"/>
  <tableColumns count="4">
    <tableColumn id="1" name="NEIGHBORHOOD" dataDxfId="53"/>
    <tableColumn id="2" name="ZONE"/>
    <tableColumn id="3" name="BUILDABLE ACRES"/>
    <tableColumn id="4" name="DENSITY SCENARIO 2"/>
  </tableColumns>
  <tableStyleInfo name="TableStyleMedium2" showFirstColumn="0" showLastColumn="0" showRowStripes="1" showColumnStripes="0"/>
</table>
</file>

<file path=xl/tables/table51.xml><?xml version="1.0" encoding="utf-8"?>
<table xmlns="http://schemas.openxmlformats.org/spreadsheetml/2006/main" id="35" name="Table35" displayName="Table35" ref="AH119:AK128" totalsRowShown="0" headerRowDxfId="52" dataDxfId="51" tableBorderDxfId="50">
  <autoFilter ref="AH119:AK128"/>
  <tableColumns count="4">
    <tableColumn id="1" name="NEIGHBORHOOD" dataDxfId="49"/>
    <tableColumn id="2" name="ZONE" dataDxfId="48"/>
    <tableColumn id="3" name="BUILDABLE ACRES" dataDxfId="47"/>
    <tableColumn id="4" name="DENSITY SCENARIO 2" dataDxfId="46"/>
  </tableColumns>
  <tableStyleInfo name="TableStyleDark11" showFirstColumn="0" showLastColumn="0" showRowStripes="1" showColumnStripes="0"/>
</table>
</file>

<file path=xl/tables/table52.xml><?xml version="1.0" encoding="utf-8"?>
<table xmlns="http://schemas.openxmlformats.org/spreadsheetml/2006/main" id="53" name="Table53" displayName="Table53" ref="AH86:AK93" totalsRowShown="0" headerRowDxfId="45" tableBorderDxfId="44">
  <autoFilter ref="AH86:AK93"/>
  <tableColumns count="4">
    <tableColumn id="1" name="NEIGHBORHOOD" dataDxfId="43"/>
    <tableColumn id="2" name="ZONE"/>
    <tableColumn id="3" name="BUILDABLE ACRES"/>
    <tableColumn id="4" name="DENSITY SCENARIO 2"/>
  </tableColumns>
  <tableStyleInfo name="TableStyleMedium2" showFirstColumn="0" showLastColumn="0" showRowStripes="1" showColumnStripes="0"/>
</table>
</file>

<file path=xl/tables/table53.xml><?xml version="1.0" encoding="utf-8"?>
<table xmlns="http://schemas.openxmlformats.org/spreadsheetml/2006/main" id="57" name="Table57" displayName="Table57" ref="AH61:AK68" totalsRowShown="0" headerRowDxfId="42" tableBorderDxfId="41">
  <autoFilter ref="AH61:AK68"/>
  <tableColumns count="4">
    <tableColumn id="1" name="NEIGHBORHOOD" dataDxfId="40"/>
    <tableColumn id="2" name="ZONE"/>
    <tableColumn id="3" name="BUILDABLE ACRES"/>
    <tableColumn id="4" name="DENSITY SCENARIO 2"/>
  </tableColumns>
  <tableStyleInfo name="TableStyleMedium2" showFirstColumn="0" showLastColumn="0" showRowStripes="1" showColumnStripes="0"/>
</table>
</file>

<file path=xl/tables/table54.xml><?xml version="1.0" encoding="utf-8"?>
<table xmlns="http://schemas.openxmlformats.org/spreadsheetml/2006/main" id="58" name="Table58" displayName="Table58" ref="AH49:AK54" totalsRowShown="0" headerRowDxfId="39" tableBorderDxfId="38">
  <autoFilter ref="AH49:AK54"/>
  <tableColumns count="4">
    <tableColumn id="1" name="NEIGHBORHOOD"/>
    <tableColumn id="2" name="ZONE"/>
    <tableColumn id="3" name="BUILDABLE ACRES"/>
    <tableColumn id="4" name="DENSITY SCENARIO 2"/>
  </tableColumns>
  <tableStyleInfo name="TableStyleMedium2" showFirstColumn="0" showLastColumn="0" showRowStripes="1" showColumnStripes="0"/>
</table>
</file>

<file path=xl/tables/table55.xml><?xml version="1.0" encoding="utf-8"?>
<table xmlns="http://schemas.openxmlformats.org/spreadsheetml/2006/main" id="59" name="Table59" displayName="Table59" ref="AH38:AK44" totalsRowShown="0" headerRowDxfId="37" tableBorderDxfId="36">
  <autoFilter ref="AH38:AK44"/>
  <tableColumns count="4">
    <tableColumn id="1" name="NEIGHBORHOOD" dataDxfId="35"/>
    <tableColumn id="2" name="ZONE"/>
    <tableColumn id="3" name="BUILDABLE ACRES"/>
    <tableColumn id="4" name="DENSITY SCENARIO 2"/>
  </tableColumns>
  <tableStyleInfo name="TableStyleMedium2" showFirstColumn="0" showLastColumn="0" showRowStripes="1" showColumnStripes="0"/>
</table>
</file>

<file path=xl/tables/table56.xml><?xml version="1.0" encoding="utf-8"?>
<table xmlns="http://schemas.openxmlformats.org/spreadsheetml/2006/main" id="60" name="Table60" displayName="Table60" ref="AH23:AK32" totalsRowShown="0" headerRowDxfId="34" tableBorderDxfId="33">
  <autoFilter ref="AH23:AK32"/>
  <tableColumns count="4">
    <tableColumn id="1" name="NEIGHBORHOOD" dataDxfId="32"/>
    <tableColumn id="2" name="ZONE"/>
    <tableColumn id="3" name="BUILDABLE ACRES"/>
    <tableColumn id="4" name="DENSITY SCENARIO 2"/>
  </tableColumns>
  <tableStyleInfo name="TableStyleMedium2" showFirstColumn="0" showLastColumn="0" showRowStripes="1" showColumnStripes="0"/>
</table>
</file>

<file path=xl/tables/table57.xml><?xml version="1.0" encoding="utf-8"?>
<table xmlns="http://schemas.openxmlformats.org/spreadsheetml/2006/main" id="61" name="Table61" displayName="Table61" ref="AH1:AK14" totalsRowShown="0" headerRowDxfId="31" tableBorderDxfId="30">
  <autoFilter ref="AH1:AK14"/>
  <tableColumns count="4">
    <tableColumn id="1" name="NEIGHBORHOOD" dataDxfId="29"/>
    <tableColumn id="2" name="ZONE"/>
    <tableColumn id="3" name="BUILDABLE ACRES"/>
    <tableColumn id="4" name="DENSITY SCENARIO 2"/>
  </tableColumns>
  <tableStyleInfo name="TableStyleMedium2" showFirstColumn="0" showLastColumn="0" showRowStripes="1" showColumnStripes="0"/>
</table>
</file>

<file path=xl/tables/table58.xml><?xml version="1.0" encoding="utf-8"?>
<table xmlns="http://schemas.openxmlformats.org/spreadsheetml/2006/main" id="62" name="Table62" displayName="Table62" ref="G1:I20" totalsRowShown="0" tableBorderDxfId="28">
  <autoFilter ref="G1:I20"/>
  <tableColumns count="3">
    <tableColumn id="1" name="NEIGHBORHOOD" dataDxfId="27"/>
    <tableColumn id="2" name="ZONE" dataDxfId="26"/>
    <tableColumn id="3" name="BUILDABLE ACRES" dataDxfId="25"/>
  </tableColumns>
  <tableStyleInfo name="TableStyleDark11" showFirstColumn="0" showLastColumn="0" showRowStripes="1" showColumnStripes="0"/>
</table>
</file>

<file path=xl/tables/table59.xml><?xml version="1.0" encoding="utf-8"?>
<table xmlns="http://schemas.openxmlformats.org/spreadsheetml/2006/main" id="63" name="Table63" displayName="Table63" ref="U131:X136" totalsRowCount="1" headerRowDxfId="24" totalsRowDxfId="22" tableBorderDxfId="23" totalsRowBorderDxfId="21">
  <autoFilter ref="U131:X135"/>
  <tableColumns count="4">
    <tableColumn id="1" name="NEIGHBORHOOD" totalsRowDxfId="20"/>
    <tableColumn id="2" name="ZONE" totalsRowLabel="TOTAL" totalsRowDxfId="19"/>
    <tableColumn id="3" name="BUILDABLE ACRES" totalsRowFunction="sum" totalsRowDxfId="18"/>
    <tableColumn id="4" name="DENSITY SCENARIO 2" totalsRowFunction="sum" totalsRowDxfId="17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37" name="Table13456891011121314152025293738" displayName="Table13456891011121314152025293738" ref="G111:I115" totalsRowShown="0" headerRowDxfId="184" dataDxfId="183">
  <autoFilter ref="G111:I115"/>
  <tableColumns count="3">
    <tableColumn id="1" name="NEIGHBORHOOD" dataDxfId="182"/>
    <tableColumn id="2" name="ZONE" dataDxfId="181"/>
    <tableColumn id="3" name="BUILDABLE ACRES" dataDxfId="180"/>
  </tableColumns>
  <tableStyleInfo name="TableStyleDark11" showFirstColumn="0" showLastColumn="0" showRowStripes="1" showColumnStripes="0"/>
</table>
</file>

<file path=xl/tables/table60.xml><?xml version="1.0" encoding="utf-8"?>
<table xmlns="http://schemas.openxmlformats.org/spreadsheetml/2006/main" id="64" name="Table64" displayName="Table64" ref="U119:X127" headerRowDxfId="16" tableBorderDxfId="15">
  <autoFilter ref="U119:X127"/>
  <tableColumns count="4">
    <tableColumn id="1" name="NEIGHBORHOOD" totalsRowLabel="Total" dataDxfId="14" totalsRowDxfId="13"/>
    <tableColumn id="2" name="ZONE"/>
    <tableColumn id="3" name="BUILDABLE ACRES"/>
    <tableColumn id="4" name="DENSITY SCENARIO 2" totalsRowFunction="sum" totalsRowDxfId="12"/>
  </tableColumns>
  <tableStyleInfo name="TableStyleMedium2" showFirstColumn="0" showLastColumn="0" showRowStripes="1" showColumnStripes="0"/>
</table>
</file>

<file path=xl/tables/table61.xml><?xml version="1.0" encoding="utf-8"?>
<table xmlns="http://schemas.openxmlformats.org/spreadsheetml/2006/main" id="65" name="Table65" displayName="Table65" ref="U111:X114" totalsRowShown="0" headerRowDxfId="11" tableBorderDxfId="10">
  <autoFilter ref="U111:X114"/>
  <tableColumns count="4">
    <tableColumn id="1" name="NEIGHBORHOOD"/>
    <tableColumn id="2" name="ZONE"/>
    <tableColumn id="3" name="BUILDABLE ACRES"/>
    <tableColumn id="4" name="DENSITY SCENARIO 2"/>
  </tableColumns>
  <tableStyleInfo name="TableStyleMedium2" showFirstColumn="0" showLastColumn="0" showRowStripes="1" showColumnStripes="0"/>
</table>
</file>

<file path=xl/tables/table62.xml><?xml version="1.0" encoding="utf-8"?>
<table xmlns="http://schemas.openxmlformats.org/spreadsheetml/2006/main" id="66" name="Table66" displayName="Table66" ref="U98:X108" totalsRowShown="0" headerRowDxfId="9" tableBorderDxfId="8">
  <autoFilter ref="U98:X108"/>
  <tableColumns count="4">
    <tableColumn id="1" name="NEIGHBORHOOD" dataDxfId="7"/>
    <tableColumn id="2" name="ZONE"/>
    <tableColumn id="3" name="BUILDABLE ACRES"/>
    <tableColumn id="4" name="DENSITY SCENARIO 2"/>
  </tableColumns>
  <tableStyleInfo name="TableStyleMedium2" showFirstColumn="0" showLastColumn="0" showRowStripes="1" showColumnStripes="0"/>
</table>
</file>

<file path=xl/tables/table63.xml><?xml version="1.0" encoding="utf-8"?>
<table xmlns="http://schemas.openxmlformats.org/spreadsheetml/2006/main" id="67" name="Table67" displayName="Table67" ref="U23:X33" totalsRowShown="0" headerRowDxfId="6" tableBorderDxfId="5">
  <autoFilter ref="U23:X33"/>
  <tableColumns count="4">
    <tableColumn id="1" name="NEIGHBORHOOD" dataDxfId="4"/>
    <tableColumn id="2" name="ZONE"/>
    <tableColumn id="3" name="BUILDABLE ACRES"/>
    <tableColumn id="4" name="DENSITY SCENARIO 2"/>
  </tableColumns>
  <tableStyleInfo name="TableStyleMedium2" showFirstColumn="0" showLastColumn="0" showRowStripes="1" showColumnStripes="0"/>
</table>
</file>

<file path=xl/tables/table64.xml><?xml version="1.0" encoding="utf-8"?>
<table xmlns="http://schemas.openxmlformats.org/spreadsheetml/2006/main" id="68" name="Table68" displayName="Table68" ref="U1:X17" totalsRowShown="0" headerRowDxfId="3" tableBorderDxfId="2">
  <autoFilter ref="U1:X17"/>
  <tableColumns count="4">
    <tableColumn id="1" name="NEIGHBORHOOD"/>
    <tableColumn id="2" name="ZONE"/>
    <tableColumn id="3" name="BUILDABLE ACRES"/>
    <tableColumn id="4" name="DENSITY SCENARIO 2"/>
  </tableColumns>
  <tableStyleInfo name="TableStyleMedium2" showFirstColumn="0" showLastColumn="0" showRowStripes="1" showColumnStripes="0"/>
</table>
</file>

<file path=xl/tables/table65.xml><?xml version="1.0" encoding="utf-8"?>
<table xmlns="http://schemas.openxmlformats.org/spreadsheetml/2006/main" id="1" name="Table1" displayName="Table1" ref="AD86:AF90" totalsRowShown="0" headerRowDxfId="1" tableBorderDxfId="0">
  <autoFilter ref="AD86:AF90"/>
  <tableColumns count="3">
    <tableColumn id="1" name="NEIGHBORHOOD"/>
    <tableColumn id="2" name="ZONE"/>
    <tableColumn id="3" name="BUILDABLE ACRES"/>
  </tableColumns>
  <tableStyleInfo name="TableStyleDark11" showFirstColumn="0" showLastColumn="0" showRowStripes="1" showColumnStripes="0"/>
</table>
</file>

<file path=xl/tables/table7.xml><?xml version="1.0" encoding="utf-8"?>
<table xmlns="http://schemas.openxmlformats.org/spreadsheetml/2006/main" id="39" name="Table1345689101112131415202529373840" displayName="Table1345689101112131415202529373840" ref="Q98:S102" totalsRowShown="0" headerRowDxfId="179" dataDxfId="178">
  <autoFilter ref="Q98:S102"/>
  <tableColumns count="3">
    <tableColumn id="1" name="NEIGHBORHOOD" dataDxfId="177"/>
    <tableColumn id="2" name="ZONE" dataDxfId="176"/>
    <tableColumn id="3" name="BUILDABLE ACRES" dataDxfId="175"/>
  </tableColumns>
  <tableStyleInfo name="TableStyleDark11" showFirstColumn="0" showLastColumn="0" showRowStripes="1" showColumnStripes="0"/>
</table>
</file>

<file path=xl/tables/table8.xml><?xml version="1.0" encoding="utf-8"?>
<table xmlns="http://schemas.openxmlformats.org/spreadsheetml/2006/main" id="41" name="Table134568910111213141520252937384042" displayName="Table134568910111213141520252937384042" ref="Z98:AB102" totalsRowShown="0" headerRowDxfId="174" dataDxfId="173">
  <autoFilter ref="Z98:AB102"/>
  <tableColumns count="3">
    <tableColumn id="1" name="NEIGHBORHOOD" dataDxfId="172"/>
    <tableColumn id="2" name="ZONE" dataDxfId="171"/>
    <tableColumn id="3" name="BUILDABLE ACRES" dataDxfId="170"/>
  </tableColumns>
  <tableStyleInfo name="TableStyleDark11" showFirstColumn="0" showLastColumn="0" showRowStripes="1" showColumnStripes="0"/>
</table>
</file>

<file path=xl/tables/table9.xml><?xml version="1.0" encoding="utf-8"?>
<table xmlns="http://schemas.openxmlformats.org/spreadsheetml/2006/main" id="42" name="Table13456891011121314152025293743" displayName="Table13456891011121314152025293743" ref="C86:E89" totalsRowShown="0" headerRowDxfId="169" dataDxfId="168">
  <autoFilter ref="C86:E89"/>
  <tableColumns count="3">
    <tableColumn id="1" name="NEIGHBORHOOD" dataDxfId="167"/>
    <tableColumn id="2" name="ZONE" dataDxfId="166"/>
    <tableColumn id="3" name="BUILDABLE ACRES" dataDxfId="165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26" Type="http://schemas.openxmlformats.org/officeDocument/2006/relationships/table" Target="../tables/table25.xml"/><Relationship Id="rId39" Type="http://schemas.openxmlformats.org/officeDocument/2006/relationships/table" Target="../tables/table38.xml"/><Relationship Id="rId21" Type="http://schemas.openxmlformats.org/officeDocument/2006/relationships/table" Target="../tables/table20.xml"/><Relationship Id="rId34" Type="http://schemas.openxmlformats.org/officeDocument/2006/relationships/table" Target="../tables/table33.xml"/><Relationship Id="rId42" Type="http://schemas.openxmlformats.org/officeDocument/2006/relationships/table" Target="../tables/table41.xml"/><Relationship Id="rId47" Type="http://schemas.openxmlformats.org/officeDocument/2006/relationships/table" Target="../tables/table46.xml"/><Relationship Id="rId50" Type="http://schemas.openxmlformats.org/officeDocument/2006/relationships/table" Target="../tables/table49.xml"/><Relationship Id="rId55" Type="http://schemas.openxmlformats.org/officeDocument/2006/relationships/table" Target="../tables/table54.xml"/><Relationship Id="rId63" Type="http://schemas.openxmlformats.org/officeDocument/2006/relationships/table" Target="../tables/table6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0" Type="http://schemas.openxmlformats.org/officeDocument/2006/relationships/table" Target="../tables/table19.xml"/><Relationship Id="rId29" Type="http://schemas.openxmlformats.org/officeDocument/2006/relationships/table" Target="../tables/table28.xml"/><Relationship Id="rId41" Type="http://schemas.openxmlformats.org/officeDocument/2006/relationships/table" Target="../tables/table40.xml"/><Relationship Id="rId54" Type="http://schemas.openxmlformats.org/officeDocument/2006/relationships/table" Target="../tables/table53.xml"/><Relationship Id="rId62" Type="http://schemas.openxmlformats.org/officeDocument/2006/relationships/table" Target="../tables/table6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24" Type="http://schemas.openxmlformats.org/officeDocument/2006/relationships/table" Target="../tables/table23.xml"/><Relationship Id="rId32" Type="http://schemas.openxmlformats.org/officeDocument/2006/relationships/table" Target="../tables/table31.xml"/><Relationship Id="rId37" Type="http://schemas.openxmlformats.org/officeDocument/2006/relationships/table" Target="../tables/table36.xml"/><Relationship Id="rId40" Type="http://schemas.openxmlformats.org/officeDocument/2006/relationships/table" Target="../tables/table39.xml"/><Relationship Id="rId45" Type="http://schemas.openxmlformats.org/officeDocument/2006/relationships/table" Target="../tables/table44.xml"/><Relationship Id="rId53" Type="http://schemas.openxmlformats.org/officeDocument/2006/relationships/table" Target="../tables/table52.xml"/><Relationship Id="rId58" Type="http://schemas.openxmlformats.org/officeDocument/2006/relationships/table" Target="../tables/table57.xml"/><Relationship Id="rId66" Type="http://schemas.openxmlformats.org/officeDocument/2006/relationships/table" Target="../tables/table65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28" Type="http://schemas.openxmlformats.org/officeDocument/2006/relationships/table" Target="../tables/table27.xml"/><Relationship Id="rId36" Type="http://schemas.openxmlformats.org/officeDocument/2006/relationships/table" Target="../tables/table35.xml"/><Relationship Id="rId49" Type="http://schemas.openxmlformats.org/officeDocument/2006/relationships/table" Target="../tables/table48.xml"/><Relationship Id="rId57" Type="http://schemas.openxmlformats.org/officeDocument/2006/relationships/table" Target="../tables/table56.xml"/><Relationship Id="rId61" Type="http://schemas.openxmlformats.org/officeDocument/2006/relationships/table" Target="../tables/table60.xml"/><Relationship Id="rId10" Type="http://schemas.openxmlformats.org/officeDocument/2006/relationships/table" Target="../tables/table9.xml"/><Relationship Id="rId19" Type="http://schemas.openxmlformats.org/officeDocument/2006/relationships/table" Target="../tables/table18.xml"/><Relationship Id="rId31" Type="http://schemas.openxmlformats.org/officeDocument/2006/relationships/table" Target="../tables/table30.xml"/><Relationship Id="rId44" Type="http://schemas.openxmlformats.org/officeDocument/2006/relationships/table" Target="../tables/table43.xml"/><Relationship Id="rId52" Type="http://schemas.openxmlformats.org/officeDocument/2006/relationships/table" Target="../tables/table51.xml"/><Relationship Id="rId60" Type="http://schemas.openxmlformats.org/officeDocument/2006/relationships/table" Target="../tables/table59.xml"/><Relationship Id="rId65" Type="http://schemas.openxmlformats.org/officeDocument/2006/relationships/table" Target="../tables/table64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Relationship Id="rId30" Type="http://schemas.openxmlformats.org/officeDocument/2006/relationships/table" Target="../tables/table29.xml"/><Relationship Id="rId35" Type="http://schemas.openxmlformats.org/officeDocument/2006/relationships/table" Target="../tables/table34.xml"/><Relationship Id="rId43" Type="http://schemas.openxmlformats.org/officeDocument/2006/relationships/table" Target="../tables/table42.xml"/><Relationship Id="rId48" Type="http://schemas.openxmlformats.org/officeDocument/2006/relationships/table" Target="../tables/table47.xml"/><Relationship Id="rId56" Type="http://schemas.openxmlformats.org/officeDocument/2006/relationships/table" Target="../tables/table55.xml"/><Relationship Id="rId64" Type="http://schemas.openxmlformats.org/officeDocument/2006/relationships/table" Target="../tables/table63.xml"/><Relationship Id="rId8" Type="http://schemas.openxmlformats.org/officeDocument/2006/relationships/table" Target="../tables/table7.xml"/><Relationship Id="rId51" Type="http://schemas.openxmlformats.org/officeDocument/2006/relationships/table" Target="../tables/table50.xml"/><Relationship Id="rId3" Type="http://schemas.openxmlformats.org/officeDocument/2006/relationships/table" Target="../tables/table2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33" Type="http://schemas.openxmlformats.org/officeDocument/2006/relationships/table" Target="../tables/table32.xml"/><Relationship Id="rId38" Type="http://schemas.openxmlformats.org/officeDocument/2006/relationships/table" Target="../tables/table37.xml"/><Relationship Id="rId46" Type="http://schemas.openxmlformats.org/officeDocument/2006/relationships/table" Target="../tables/table45.xml"/><Relationship Id="rId59" Type="http://schemas.openxmlformats.org/officeDocument/2006/relationships/table" Target="../tables/table5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713"/>
  <sheetViews>
    <sheetView tabSelected="1" topLeftCell="AI1" zoomScale="68" zoomScaleNormal="68" workbookViewId="0">
      <selection activeCell="AM1" sqref="AM1:AO24"/>
    </sheetView>
  </sheetViews>
  <sheetFormatPr defaultColWidth="9.109375" defaultRowHeight="14.4" x14ac:dyDescent="0.3"/>
  <cols>
    <col min="1" max="1" width="30.44140625" style="1" customWidth="1"/>
    <col min="2" max="2" width="9.109375" style="1"/>
    <col min="3" max="3" width="27" style="1" bestFit="1" customWidth="1"/>
    <col min="4" max="4" width="32.6640625" style="1" customWidth="1"/>
    <col min="5" max="5" width="18.6640625" style="1" customWidth="1"/>
    <col min="6" max="6" width="9.109375" style="1"/>
    <col min="7" max="7" width="27" style="1" bestFit="1" customWidth="1"/>
    <col min="8" max="8" width="45.6640625" style="1" customWidth="1"/>
    <col min="9" max="9" width="18.6640625" style="1" customWidth="1"/>
    <col min="10" max="10" width="9.109375" style="1"/>
    <col min="11" max="11" width="32" style="1" bestFit="1" customWidth="1"/>
    <col min="12" max="12" width="45.5546875" style="1" customWidth="1"/>
    <col min="13" max="13" width="19" style="1" bestFit="1" customWidth="1"/>
    <col min="14" max="14" width="23.33203125" style="1" customWidth="1"/>
    <col min="15" max="16" width="9.109375" style="1"/>
    <col min="17" max="17" width="27.33203125" style="1" bestFit="1" customWidth="1"/>
    <col min="18" max="18" width="28.6640625" style="1" bestFit="1" customWidth="1"/>
    <col min="19" max="19" width="19" style="1" bestFit="1" customWidth="1"/>
    <col min="20" max="20" width="9.109375" style="1"/>
    <col min="21" max="21" width="32.33203125" style="1" bestFit="1" customWidth="1"/>
    <col min="22" max="22" width="31.6640625" style="1" customWidth="1"/>
    <col min="23" max="23" width="21.88671875" style="1" bestFit="1" customWidth="1"/>
    <col min="24" max="24" width="21.44140625" style="1" customWidth="1"/>
    <col min="25" max="25" width="9.109375" style="1"/>
    <col min="26" max="26" width="23.6640625" style="1" bestFit="1" customWidth="1"/>
    <col min="27" max="27" width="49.44140625" style="1" customWidth="1"/>
    <col min="28" max="28" width="19" style="1" bestFit="1" customWidth="1"/>
    <col min="29" max="29" width="19" style="1" customWidth="1"/>
    <col min="30" max="30" width="25.33203125" style="1" bestFit="1" customWidth="1"/>
    <col min="31" max="31" width="27.44140625" style="1" customWidth="1"/>
    <col min="32" max="32" width="22.33203125" style="1" customWidth="1"/>
    <col min="33" max="33" width="9.109375" style="1"/>
    <col min="34" max="34" width="25.33203125" style="1" bestFit="1" customWidth="1"/>
    <col min="35" max="35" width="46.88671875" style="1" customWidth="1"/>
    <col min="36" max="36" width="19" style="1" customWidth="1"/>
    <col min="37" max="37" width="21.5546875" style="1" customWidth="1"/>
    <col min="38" max="38" width="9.109375" style="1"/>
    <col min="39" max="39" width="61.88671875" style="1" customWidth="1"/>
    <col min="40" max="40" width="30.109375" style="1" customWidth="1"/>
    <col min="41" max="41" width="21.88671875" style="1" customWidth="1"/>
    <col min="42" max="16384" width="9.109375" style="1"/>
  </cols>
  <sheetData>
    <row r="1" spans="1:42" ht="28.8" x14ac:dyDescent="0.3">
      <c r="A1" s="76" t="s">
        <v>106</v>
      </c>
      <c r="C1" s="6" t="s">
        <v>0</v>
      </c>
      <c r="D1" s="6" t="s">
        <v>3</v>
      </c>
      <c r="E1" s="6" t="s">
        <v>1</v>
      </c>
      <c r="G1" s="67" t="s">
        <v>0</v>
      </c>
      <c r="H1" s="67" t="s">
        <v>3</v>
      </c>
      <c r="I1" s="6" t="s">
        <v>1</v>
      </c>
      <c r="K1" s="34" t="s">
        <v>0</v>
      </c>
      <c r="L1" s="35" t="s">
        <v>3</v>
      </c>
      <c r="M1" s="35" t="s">
        <v>1</v>
      </c>
      <c r="N1" s="35" t="s">
        <v>115</v>
      </c>
      <c r="Q1" s="6" t="s">
        <v>0</v>
      </c>
      <c r="R1" s="6" t="s">
        <v>3</v>
      </c>
      <c r="S1" s="6" t="s">
        <v>1</v>
      </c>
      <c r="U1" s="6" t="s">
        <v>0</v>
      </c>
      <c r="V1" s="6" t="s">
        <v>3</v>
      </c>
      <c r="W1" s="63" t="s">
        <v>1</v>
      </c>
      <c r="X1" s="63" t="s">
        <v>115</v>
      </c>
      <c r="Z1" s="6" t="s">
        <v>0</v>
      </c>
      <c r="AA1" s="6" t="s">
        <v>3</v>
      </c>
      <c r="AB1" s="6" t="s">
        <v>1</v>
      </c>
      <c r="AC1" s="20"/>
      <c r="AD1" s="6" t="s">
        <v>0</v>
      </c>
      <c r="AE1" s="6" t="s">
        <v>3</v>
      </c>
      <c r="AF1" s="6" t="s">
        <v>1</v>
      </c>
      <c r="AH1" s="6" t="s">
        <v>0</v>
      </c>
      <c r="AI1" s="6" t="s">
        <v>3</v>
      </c>
      <c r="AJ1" s="6" t="s">
        <v>1</v>
      </c>
      <c r="AK1" s="6" t="s">
        <v>115</v>
      </c>
      <c r="AM1" s="111" t="s">
        <v>118</v>
      </c>
      <c r="AN1" s="112"/>
      <c r="AO1" s="115"/>
    </row>
    <row r="2" spans="1:42" ht="57.6" x14ac:dyDescent="0.3">
      <c r="C2" s="26" t="s">
        <v>69</v>
      </c>
      <c r="D2" s="4"/>
      <c r="E2" s="4"/>
      <c r="G2" s="66" t="s">
        <v>70</v>
      </c>
      <c r="H2" s="66"/>
      <c r="I2" s="26"/>
      <c r="K2" s="37" t="s">
        <v>77</v>
      </c>
      <c r="L2" s="38"/>
      <c r="M2" s="38"/>
      <c r="N2" s="38"/>
      <c r="Q2" s="26" t="s">
        <v>71</v>
      </c>
      <c r="R2" s="4"/>
      <c r="S2" s="4"/>
      <c r="U2" s="57" t="s">
        <v>72</v>
      </c>
      <c r="V2" s="74"/>
      <c r="W2" s="74"/>
      <c r="X2" s="74"/>
      <c r="Z2" s="26" t="s">
        <v>74</v>
      </c>
      <c r="AA2" s="4"/>
      <c r="AB2" s="4"/>
      <c r="AD2" s="26" t="s">
        <v>75</v>
      </c>
      <c r="AE2" s="4"/>
      <c r="AF2" s="4"/>
      <c r="AH2" s="57" t="s">
        <v>76</v>
      </c>
      <c r="AI2" s="38"/>
      <c r="AJ2" s="38"/>
      <c r="AK2" s="38"/>
      <c r="AM2" s="113" t="s">
        <v>119</v>
      </c>
      <c r="AN2" s="113" t="s">
        <v>120</v>
      </c>
      <c r="AO2" s="114" t="s">
        <v>142</v>
      </c>
    </row>
    <row r="3" spans="1:42" x14ac:dyDescent="0.3">
      <c r="C3" s="23"/>
      <c r="D3" s="2" t="s">
        <v>107</v>
      </c>
      <c r="E3" s="2">
        <v>0.69999719998453891</v>
      </c>
      <c r="G3" s="72"/>
      <c r="H3" s="9" t="s">
        <v>30</v>
      </c>
      <c r="I3" s="9">
        <v>18.85712287413698</v>
      </c>
      <c r="K3" s="40"/>
      <c r="L3" s="8" t="s">
        <v>107</v>
      </c>
      <c r="M3" s="8">
        <v>1.2139951440179471</v>
      </c>
      <c r="N3" s="8">
        <v>10.92595629616152</v>
      </c>
      <c r="Q3" s="23"/>
      <c r="R3" s="8" t="s">
        <v>30</v>
      </c>
      <c r="S3" s="8">
        <v>0.43999824000785731</v>
      </c>
      <c r="U3" s="59"/>
      <c r="V3" s="9" t="s">
        <v>30</v>
      </c>
      <c r="W3" s="9">
        <v>13.56994572016886</v>
      </c>
      <c r="X3" s="9"/>
      <c r="Z3" s="23"/>
      <c r="AA3" s="8" t="s">
        <v>107</v>
      </c>
      <c r="AB3" s="8">
        <v>2.1512400122425119</v>
      </c>
      <c r="AD3" s="23"/>
      <c r="AE3" s="8" t="s">
        <v>93</v>
      </c>
      <c r="AF3" s="8">
        <v>1.2919948320081001</v>
      </c>
      <c r="AH3" s="59"/>
      <c r="AI3" s="9" t="s">
        <v>93</v>
      </c>
      <c r="AJ3" s="9">
        <v>8.1694834425089748</v>
      </c>
      <c r="AK3" s="9"/>
      <c r="AM3" s="1" t="s">
        <v>121</v>
      </c>
      <c r="AN3" s="1">
        <f>N14+X17+AK14</f>
        <v>1962.7860600041213</v>
      </c>
      <c r="AO3" s="1">
        <v>1962.7860600041213</v>
      </c>
    </row>
    <row r="4" spans="1:42" x14ac:dyDescent="0.3">
      <c r="C4" s="25"/>
      <c r="D4" s="2" t="s">
        <v>19</v>
      </c>
      <c r="E4" s="2">
        <v>0.48899804397633162</v>
      </c>
      <c r="G4" s="71"/>
      <c r="H4" s="8" t="s">
        <v>107</v>
      </c>
      <c r="I4" s="8">
        <v>62.763690260920853</v>
      </c>
      <c r="K4" s="43"/>
      <c r="L4" s="9" t="s">
        <v>112</v>
      </c>
      <c r="M4" s="9">
        <v>0.90900922844612819</v>
      </c>
      <c r="N4" s="9"/>
      <c r="Q4" s="25"/>
      <c r="R4" s="9" t="s">
        <v>107</v>
      </c>
      <c r="S4" s="9">
        <v>0.74425617700391511</v>
      </c>
      <c r="U4" s="58"/>
      <c r="V4" s="8" t="s">
        <v>107</v>
      </c>
      <c r="W4" s="8">
        <v>10.02395990405366</v>
      </c>
      <c r="X4" s="8">
        <v>90.215639136482878</v>
      </c>
      <c r="Z4" s="25"/>
      <c r="AA4" s="9" t="s">
        <v>113</v>
      </c>
      <c r="AB4" s="9">
        <v>2.4769900920582528</v>
      </c>
      <c r="AD4" s="25"/>
      <c r="AE4" s="9" t="s">
        <v>108</v>
      </c>
      <c r="AF4" s="9">
        <v>0.16399934399150301</v>
      </c>
      <c r="AH4" s="60"/>
      <c r="AI4" s="11" t="s">
        <v>107</v>
      </c>
      <c r="AJ4" s="11">
        <v>1.764992940054416</v>
      </c>
      <c r="AK4" s="11">
        <v>15.884936460489749</v>
      </c>
      <c r="AM4" s="1" t="s">
        <v>122</v>
      </c>
      <c r="AN4" s="1">
        <f>N53+X56+AK54</f>
        <v>410.08096236255767</v>
      </c>
      <c r="AO4" s="1">
        <v>410.08096236255767</v>
      </c>
    </row>
    <row r="5" spans="1:42" x14ac:dyDescent="0.3">
      <c r="C5" s="23"/>
      <c r="D5" s="2" t="s">
        <v>108</v>
      </c>
      <c r="E5" s="2">
        <v>0.3299986800014848</v>
      </c>
      <c r="G5" s="72"/>
      <c r="H5" s="9" t="s">
        <v>112</v>
      </c>
      <c r="I5" s="9">
        <v>15.749010893534971</v>
      </c>
      <c r="K5" s="40"/>
      <c r="L5" s="8" t="s">
        <v>113</v>
      </c>
      <c r="M5" s="8">
        <v>2.471926944665721</v>
      </c>
      <c r="N5" s="8">
        <v>55.371163560512151</v>
      </c>
      <c r="Q5" s="23"/>
      <c r="R5" s="27" t="s">
        <v>112</v>
      </c>
      <c r="S5" s="8">
        <v>3.4847839623065719</v>
      </c>
      <c r="U5" s="59"/>
      <c r="V5" s="13" t="s">
        <v>112</v>
      </c>
      <c r="W5" s="13">
        <v>16.252933353748102</v>
      </c>
      <c r="X5" s="13"/>
      <c r="Z5" s="23"/>
      <c r="AA5" s="8" t="s">
        <v>109</v>
      </c>
      <c r="AB5" s="8">
        <v>7.3049707800599117</v>
      </c>
      <c r="AD5" s="23"/>
      <c r="AE5" s="8" t="s">
        <v>111</v>
      </c>
      <c r="AF5" s="8">
        <v>0.17799928104883209</v>
      </c>
      <c r="AH5" s="59"/>
      <c r="AI5" s="9" t="s">
        <v>112</v>
      </c>
      <c r="AJ5" s="9">
        <v>1.3709945160350621</v>
      </c>
      <c r="AK5" s="9"/>
      <c r="AM5" s="1" t="s">
        <v>123</v>
      </c>
      <c r="AN5" s="1">
        <f>N136+Table63[[#Totals],[DENSITY SCENARIO 2]]+Table26[[#Totals],[DENSITY SCENARIO 2]]</f>
        <v>668.58266258357469</v>
      </c>
      <c r="AO5" s="1">
        <v>668.58266258357469</v>
      </c>
    </row>
    <row r="6" spans="1:42" x14ac:dyDescent="0.3">
      <c r="C6" s="25"/>
      <c r="D6" s="2" t="s">
        <v>109</v>
      </c>
      <c r="E6" s="2">
        <v>0.50426235950480025</v>
      </c>
      <c r="G6" s="71"/>
      <c r="H6" s="8" t="s">
        <v>113</v>
      </c>
      <c r="I6" s="8">
        <v>25.959660121928369</v>
      </c>
      <c r="K6" s="43"/>
      <c r="L6" s="13" t="s">
        <v>19</v>
      </c>
      <c r="M6" s="9">
        <v>2.7389890439800619</v>
      </c>
      <c r="N6" s="9"/>
      <c r="Q6" s="25"/>
      <c r="R6" s="9" t="s">
        <v>113</v>
      </c>
      <c r="S6" s="9">
        <v>0.27199891200137921</v>
      </c>
      <c r="U6" s="60"/>
      <c r="V6" s="11" t="s">
        <v>113</v>
      </c>
      <c r="W6" s="11">
        <v>29.279710250366321</v>
      </c>
      <c r="X6" s="11">
        <v>655.86550960820568</v>
      </c>
      <c r="Z6" s="25"/>
      <c r="AA6" s="9" t="s">
        <v>110</v>
      </c>
      <c r="AB6" s="9">
        <v>29.885879374073561</v>
      </c>
      <c r="AC6" s="3"/>
      <c r="AD6" s="25"/>
      <c r="AE6" s="9" t="s">
        <v>5</v>
      </c>
      <c r="AF6" s="9">
        <v>0.57495022309814492</v>
      </c>
      <c r="AH6" s="60"/>
      <c r="AI6" s="11" t="s">
        <v>108</v>
      </c>
      <c r="AJ6" s="11">
        <v>0.1379994480208894</v>
      </c>
      <c r="AK6" s="11"/>
      <c r="AM6" s="1" t="s">
        <v>124</v>
      </c>
      <c r="AN6" s="1">
        <f>N34+X34+AK32</f>
        <v>4698.1098458525885</v>
      </c>
      <c r="AO6" s="1">
        <v>4698.1098458525885</v>
      </c>
    </row>
    <row r="7" spans="1:42" x14ac:dyDescent="0.3">
      <c r="C7" s="23"/>
      <c r="D7" s="2" t="s">
        <v>110</v>
      </c>
      <c r="E7" s="2">
        <v>1.0379958480067419</v>
      </c>
      <c r="G7" s="72"/>
      <c r="H7" s="9" t="s">
        <v>19</v>
      </c>
      <c r="I7" s="9">
        <v>9.8200333046768105</v>
      </c>
      <c r="K7" s="51"/>
      <c r="L7" s="15" t="s">
        <v>109</v>
      </c>
      <c r="M7" s="15">
        <v>0.2169991319901047</v>
      </c>
      <c r="N7" s="15">
        <v>3.124787500657507</v>
      </c>
      <c r="Q7" s="28"/>
      <c r="R7" s="11" t="s">
        <v>110</v>
      </c>
      <c r="S7" s="11">
        <v>0.25799896801913552</v>
      </c>
      <c r="U7" s="59"/>
      <c r="V7" s="9" t="s">
        <v>19</v>
      </c>
      <c r="W7" s="9">
        <v>3.7106480024490569</v>
      </c>
      <c r="X7" s="9"/>
      <c r="Z7" s="23"/>
      <c r="AA7" s="8" t="s">
        <v>111</v>
      </c>
      <c r="AB7" s="8">
        <v>5.0217312957807589</v>
      </c>
      <c r="AD7" s="28"/>
      <c r="AE7" s="12" t="s">
        <v>2</v>
      </c>
      <c r="AF7" s="12">
        <f>SUM(AF3:AF6)</f>
        <v>2.20894368014658</v>
      </c>
      <c r="AH7" s="59"/>
      <c r="AI7" s="9" t="s">
        <v>109</v>
      </c>
      <c r="AJ7" s="9">
        <v>0.40799836803545492</v>
      </c>
      <c r="AK7" s="9">
        <v>5.87517649971055</v>
      </c>
      <c r="AM7" s="1" t="s">
        <v>125</v>
      </c>
      <c r="AN7" s="1">
        <f>N43+X44+AK44</f>
        <v>802.66113079855381</v>
      </c>
      <c r="AO7" s="1">
        <v>802.66113079855381</v>
      </c>
    </row>
    <row r="8" spans="1:42" x14ac:dyDescent="0.3">
      <c r="C8" s="25"/>
      <c r="D8" s="2" t="s">
        <v>111</v>
      </c>
      <c r="E8" s="2">
        <v>0.68173289642190604</v>
      </c>
      <c r="G8" s="71"/>
      <c r="H8" s="8" t="s">
        <v>114</v>
      </c>
      <c r="I8" s="8">
        <v>2.494196664400954E-2</v>
      </c>
      <c r="K8" s="43"/>
      <c r="L8" s="9" t="s">
        <v>110</v>
      </c>
      <c r="M8" s="9">
        <v>0.45704810826907272</v>
      </c>
      <c r="N8" s="9">
        <v>6.5814927590746466</v>
      </c>
      <c r="Q8" s="25"/>
      <c r="R8" s="9" t="s">
        <v>5</v>
      </c>
      <c r="S8" s="9">
        <v>0.37199851198350609</v>
      </c>
      <c r="U8" s="60"/>
      <c r="V8" s="11" t="s">
        <v>114</v>
      </c>
      <c r="W8" s="11">
        <v>8.0206276473129307E-2</v>
      </c>
      <c r="X8" s="11"/>
      <c r="Z8" s="25"/>
      <c r="AA8" s="10" t="s">
        <v>2</v>
      </c>
      <c r="AB8" s="10">
        <f>SUM(AB3:AB7)</f>
        <v>46.840811554215001</v>
      </c>
      <c r="AH8" s="60"/>
      <c r="AI8" s="11" t="s">
        <v>110</v>
      </c>
      <c r="AJ8" s="11">
        <v>0.90199639202730331</v>
      </c>
      <c r="AK8" s="11">
        <v>12.988748045193169</v>
      </c>
      <c r="AM8" s="1" t="s">
        <v>126</v>
      </c>
      <c r="AN8" s="1">
        <f>N107+X108+AK106</f>
        <v>1179.4367094564784</v>
      </c>
      <c r="AO8" s="1">
        <v>1179.4367094564784</v>
      </c>
    </row>
    <row r="9" spans="1:42" x14ac:dyDescent="0.3">
      <c r="C9" s="23"/>
      <c r="D9" s="8" t="s">
        <v>20</v>
      </c>
      <c r="E9" s="8">
        <v>1.1049735499818321</v>
      </c>
      <c r="G9" s="72"/>
      <c r="H9" s="9" t="s">
        <v>108</v>
      </c>
      <c r="I9" s="9">
        <v>5.4649781400815147</v>
      </c>
      <c r="K9" s="51"/>
      <c r="L9" s="15" t="s">
        <v>111</v>
      </c>
      <c r="M9" s="15">
        <v>0.42200111521336059</v>
      </c>
      <c r="N9" s="15">
        <v>12.66003345640082</v>
      </c>
      <c r="Q9" s="28"/>
      <c r="R9" s="12" t="s">
        <v>43</v>
      </c>
      <c r="S9" s="12">
        <f>SUM(S3:S8)</f>
        <v>5.5710347713223651</v>
      </c>
      <c r="U9" s="59"/>
      <c r="V9" s="9" t="s">
        <v>108</v>
      </c>
      <c r="W9" s="9">
        <v>3.646985411996857</v>
      </c>
      <c r="X9" s="9"/>
      <c r="AH9" s="59"/>
      <c r="AI9" s="9" t="s">
        <v>111</v>
      </c>
      <c r="AJ9" s="9">
        <v>2.0469948876871809</v>
      </c>
      <c r="AK9" s="9">
        <v>61.409846630615426</v>
      </c>
      <c r="AM9" s="1" t="s">
        <v>127</v>
      </c>
      <c r="AN9" s="1">
        <f>N68+X69+AK68</f>
        <v>882.36465962706563</v>
      </c>
      <c r="AO9" s="1">
        <v>882.36465962706563</v>
      </c>
    </row>
    <row r="10" spans="1:42" x14ac:dyDescent="0.3">
      <c r="C10" s="25"/>
      <c r="D10" s="9" t="s">
        <v>5</v>
      </c>
      <c r="E10" s="9">
        <v>4.2459555131946578</v>
      </c>
      <c r="G10" s="71"/>
      <c r="H10" s="8" t="s">
        <v>109</v>
      </c>
      <c r="I10" s="8">
        <v>51.95779872071757</v>
      </c>
      <c r="K10" s="43"/>
      <c r="L10" s="9" t="s">
        <v>20</v>
      </c>
      <c r="M10" s="9">
        <v>0.63860063580179149</v>
      </c>
      <c r="N10" s="9">
        <v>8.8382327994967973</v>
      </c>
      <c r="U10" s="61"/>
      <c r="V10" s="24" t="s">
        <v>109</v>
      </c>
      <c r="W10" s="24">
        <v>10.50195799202073</v>
      </c>
      <c r="X10" s="24">
        <v>151.2281950850986</v>
      </c>
      <c r="AH10" s="60"/>
      <c r="AI10" s="11" t="s">
        <v>20</v>
      </c>
      <c r="AJ10" s="11">
        <v>0.30299878802199481</v>
      </c>
      <c r="AK10" s="11">
        <v>4.1935032262244079</v>
      </c>
      <c r="AM10" s="1" t="s">
        <v>128</v>
      </c>
      <c r="AN10" s="1">
        <f>N95+X94+AK93</f>
        <v>1195.2244923475537</v>
      </c>
      <c r="AO10" s="1">
        <v>1195.2244923475537</v>
      </c>
    </row>
    <row r="11" spans="1:42" x14ac:dyDescent="0.3">
      <c r="C11" s="23"/>
      <c r="D11" s="7" t="s">
        <v>2</v>
      </c>
      <c r="E11" s="7">
        <f>SUM(E3:E10)</f>
        <v>9.0939140910722926</v>
      </c>
      <c r="G11" s="72"/>
      <c r="H11" s="9" t="s">
        <v>110</v>
      </c>
      <c r="I11" s="9">
        <v>28.557622038139979</v>
      </c>
      <c r="K11" s="51"/>
      <c r="L11" s="15" t="s">
        <v>4</v>
      </c>
      <c r="M11" s="15">
        <v>0.35599846373166272</v>
      </c>
      <c r="N11" s="15"/>
      <c r="U11" s="62"/>
      <c r="V11" s="75" t="s">
        <v>110</v>
      </c>
      <c r="W11" s="75">
        <v>15.336948524407189</v>
      </c>
      <c r="X11" s="75">
        <v>220.8520587514636</v>
      </c>
      <c r="AE11" s="19"/>
      <c r="AF11" s="19"/>
      <c r="AH11" s="59"/>
      <c r="AI11" s="9" t="s">
        <v>96</v>
      </c>
      <c r="AJ11" s="9">
        <v>0.27397436976865841</v>
      </c>
      <c r="AK11" s="9"/>
      <c r="AM11" s="1" t="s">
        <v>129</v>
      </c>
      <c r="AN11" s="1">
        <f>N115+X114+AK114</f>
        <v>283.18923721766339</v>
      </c>
      <c r="AO11" s="1">
        <v>283.18923721766339</v>
      </c>
    </row>
    <row r="12" spans="1:42" x14ac:dyDescent="0.3">
      <c r="G12" s="71"/>
      <c r="H12" s="8" t="s">
        <v>111</v>
      </c>
      <c r="I12" s="8">
        <v>8.1789432188013205</v>
      </c>
      <c r="K12" s="43"/>
      <c r="L12" s="9" t="s">
        <v>97</v>
      </c>
      <c r="M12" s="9">
        <v>0.22699909200075299</v>
      </c>
      <c r="N12" s="9">
        <v>5.0847796608168672</v>
      </c>
      <c r="U12" s="61"/>
      <c r="V12" s="15" t="s">
        <v>111</v>
      </c>
      <c r="W12" s="15">
        <v>7.2829708680508682</v>
      </c>
      <c r="X12" s="15">
        <v>218.48912604152599</v>
      </c>
      <c r="AH12" s="60"/>
      <c r="AI12" s="11" t="s">
        <v>97</v>
      </c>
      <c r="AJ12" s="11">
        <v>0.48799804801123481</v>
      </c>
      <c r="AK12" s="11">
        <v>10.931156275451659</v>
      </c>
      <c r="AM12" s="1" t="s">
        <v>130</v>
      </c>
      <c r="AN12" s="1">
        <f>X127+AK128</f>
        <v>247.09297375294884</v>
      </c>
      <c r="AO12" s="1">
        <v>247.09297375294884</v>
      </c>
    </row>
    <row r="13" spans="1:42" x14ac:dyDescent="0.3">
      <c r="G13" s="72"/>
      <c r="H13" s="9" t="s">
        <v>20</v>
      </c>
      <c r="I13" s="9">
        <v>18.774763997244001</v>
      </c>
      <c r="K13" s="51"/>
      <c r="L13" s="15" t="s">
        <v>5</v>
      </c>
      <c r="M13" s="15">
        <v>5.2453541511942836</v>
      </c>
      <c r="N13" s="15">
        <v>25.649781799340051</v>
      </c>
      <c r="U13" s="62"/>
      <c r="V13" s="77" t="s">
        <v>20</v>
      </c>
      <c r="W13" s="77">
        <v>4.3313253268152794</v>
      </c>
      <c r="X13" s="77">
        <v>59.945542523123471</v>
      </c>
      <c r="AH13" s="59"/>
      <c r="AI13" s="9" t="s">
        <v>5</v>
      </c>
      <c r="AJ13" s="9">
        <v>0.57191633194271552</v>
      </c>
      <c r="AK13" s="9">
        <v>2.796670863199878</v>
      </c>
      <c r="AM13" s="1" t="s">
        <v>131</v>
      </c>
      <c r="AN13" s="1">
        <f>N80+X81+AK82</f>
        <v>2738.7657179826647</v>
      </c>
      <c r="AO13" s="1">
        <f>O80+Y81+AL82</f>
        <v>2575.2551799222706</v>
      </c>
    </row>
    <row r="14" spans="1:42" x14ac:dyDescent="0.3">
      <c r="G14" s="71"/>
      <c r="H14" s="8" t="s">
        <v>4</v>
      </c>
      <c r="I14" s="8">
        <v>0.53916129057882645</v>
      </c>
      <c r="K14" s="43"/>
      <c r="L14" s="10" t="s">
        <v>43</v>
      </c>
      <c r="M14" s="10">
        <f>SUM(M3:M13)</f>
        <v>14.896921059310888</v>
      </c>
      <c r="N14" s="10">
        <f>SUM(N3:N13)</f>
        <v>128.23622783246037</v>
      </c>
      <c r="U14" s="61"/>
      <c r="V14" s="15" t="s">
        <v>94</v>
      </c>
      <c r="W14" s="15">
        <v>1.3195973754447601</v>
      </c>
      <c r="X14" s="15">
        <v>22.525527198842049</v>
      </c>
      <c r="AH14" s="60"/>
      <c r="AI14" s="12" t="s">
        <v>2</v>
      </c>
      <c r="AJ14" s="12">
        <f>SUM(AJ3:AJ13)</f>
        <v>16.437347532113886</v>
      </c>
      <c r="AK14" s="12">
        <f>SUM(AK3:AK13)</f>
        <v>114.08003800088484</v>
      </c>
      <c r="AM14" s="1" t="s">
        <v>132</v>
      </c>
      <c r="AN14" s="1">
        <f>SUM(AN3:AN13)</f>
        <v>15068.29445198577</v>
      </c>
      <c r="AO14" s="1">
        <f>SUM(AO3:AO13)</f>
        <v>14904.783913925377</v>
      </c>
      <c r="AP14" s="1">
        <f>AN14-AO14</f>
        <v>163.51053806039272</v>
      </c>
    </row>
    <row r="15" spans="1:42" x14ac:dyDescent="0.3">
      <c r="G15" s="72"/>
      <c r="H15" s="9" t="s">
        <v>96</v>
      </c>
      <c r="I15" s="9">
        <v>2.4636119250673931E-2</v>
      </c>
      <c r="U15" s="78"/>
      <c r="V15" s="77" t="s">
        <v>97</v>
      </c>
      <c r="W15" s="77">
        <v>13.028134357253069</v>
      </c>
      <c r="X15" s="77">
        <v>291.83020960246853</v>
      </c>
    </row>
    <row r="16" spans="1:42" x14ac:dyDescent="0.3">
      <c r="G16" s="71"/>
      <c r="H16" s="8" t="s">
        <v>94</v>
      </c>
      <c r="I16" s="8">
        <v>2.2178140941310849</v>
      </c>
      <c r="U16" s="61"/>
      <c r="V16" s="15" t="s">
        <v>5</v>
      </c>
      <c r="W16" s="15">
        <v>1.946418450626838</v>
      </c>
      <c r="X16" s="15">
        <v>9.5179862235652397</v>
      </c>
    </row>
    <row r="17" spans="3:41" x14ac:dyDescent="0.3">
      <c r="G17" s="72"/>
      <c r="H17" s="9" t="s">
        <v>97</v>
      </c>
      <c r="I17" s="9">
        <v>14.93437900023924</v>
      </c>
      <c r="U17" s="78"/>
      <c r="V17" s="21" t="s">
        <v>2</v>
      </c>
      <c r="W17" s="21">
        <f>SUM(W3:W16)</f>
        <v>130.31174181387473</v>
      </c>
      <c r="X17" s="21">
        <f>SUM(X3:X16)</f>
        <v>1720.4697941707761</v>
      </c>
      <c r="AL17" s="79"/>
      <c r="AM17" s="1" t="s">
        <v>133</v>
      </c>
      <c r="AN17" s="1">
        <v>25723</v>
      </c>
      <c r="AO17" s="1">
        <v>25723</v>
      </c>
    </row>
    <row r="18" spans="3:41" x14ac:dyDescent="0.3">
      <c r="G18" s="71"/>
      <c r="H18" s="8" t="s">
        <v>5</v>
      </c>
      <c r="I18" s="8">
        <v>52.441257335591807</v>
      </c>
      <c r="AM18" s="1" t="s">
        <v>134</v>
      </c>
      <c r="AN18" s="1">
        <v>39976</v>
      </c>
      <c r="AO18" s="1">
        <v>39976</v>
      </c>
    </row>
    <row r="19" spans="3:41" x14ac:dyDescent="0.3">
      <c r="G19" s="72"/>
      <c r="H19" s="9" t="s">
        <v>98</v>
      </c>
      <c r="I19" s="9">
        <v>10.793906413587649</v>
      </c>
      <c r="AM19" s="1" t="s">
        <v>135</v>
      </c>
      <c r="AN19" s="1">
        <v>14253</v>
      </c>
      <c r="AO19" s="1">
        <v>14253</v>
      </c>
    </row>
    <row r="20" spans="3:41" x14ac:dyDescent="0.3">
      <c r="G20" s="71"/>
      <c r="H20" s="7" t="s">
        <v>2</v>
      </c>
      <c r="I20" s="7">
        <f>SUM(I3:I19)</f>
        <v>327.05971979020563</v>
      </c>
      <c r="AM20" s="1" t="s">
        <v>138</v>
      </c>
      <c r="AN20" s="1">
        <v>34043</v>
      </c>
      <c r="AO20" s="110">
        <v>34043</v>
      </c>
    </row>
    <row r="21" spans="3:41" x14ac:dyDescent="0.3">
      <c r="H21" s="3"/>
      <c r="I21" s="3"/>
      <c r="V21" s="3"/>
      <c r="W21" s="3"/>
      <c r="X21" s="3"/>
      <c r="AM21" s="1" t="s">
        <v>136</v>
      </c>
      <c r="AN21" s="1">
        <v>38027</v>
      </c>
      <c r="AO21" s="1">
        <v>38027</v>
      </c>
    </row>
    <row r="22" spans="3:41" x14ac:dyDescent="0.3">
      <c r="H22" s="3"/>
      <c r="I22" s="3"/>
      <c r="AM22" s="1" t="s">
        <v>137</v>
      </c>
      <c r="AN22" s="1">
        <v>15068</v>
      </c>
      <c r="AO22" s="1">
        <v>14904</v>
      </c>
    </row>
    <row r="23" spans="3:41" x14ac:dyDescent="0.3">
      <c r="C23" s="3" t="s">
        <v>0</v>
      </c>
      <c r="D23" s="3" t="s">
        <v>3</v>
      </c>
      <c r="E23" s="3" t="s">
        <v>1</v>
      </c>
      <c r="G23" s="3" t="s">
        <v>0</v>
      </c>
      <c r="H23" s="3" t="s">
        <v>3</v>
      </c>
      <c r="I23" s="3" t="s">
        <v>1</v>
      </c>
      <c r="K23" s="34" t="s">
        <v>0</v>
      </c>
      <c r="L23" s="35" t="s">
        <v>3</v>
      </c>
      <c r="M23" s="35" t="s">
        <v>1</v>
      </c>
      <c r="N23" s="35" t="s">
        <v>115</v>
      </c>
      <c r="Q23" s="6" t="s">
        <v>0</v>
      </c>
      <c r="R23" s="6" t="s">
        <v>3</v>
      </c>
      <c r="S23" s="6" t="s">
        <v>1</v>
      </c>
      <c r="U23" s="6" t="s">
        <v>0</v>
      </c>
      <c r="V23" s="6" t="s">
        <v>3</v>
      </c>
      <c r="W23" s="73" t="s">
        <v>1</v>
      </c>
      <c r="X23" s="63" t="s">
        <v>115</v>
      </c>
      <c r="Z23" s="3" t="s">
        <v>0</v>
      </c>
      <c r="AA23" s="3" t="s">
        <v>3</v>
      </c>
      <c r="AB23" s="3" t="s">
        <v>1</v>
      </c>
      <c r="AC23" s="3"/>
      <c r="AD23" s="6" t="s">
        <v>0</v>
      </c>
      <c r="AE23" s="6" t="s">
        <v>3</v>
      </c>
      <c r="AF23" s="6" t="s">
        <v>1</v>
      </c>
      <c r="AH23" s="6" t="s">
        <v>0</v>
      </c>
      <c r="AI23" s="6" t="s">
        <v>3</v>
      </c>
      <c r="AJ23" s="6" t="s">
        <v>1</v>
      </c>
      <c r="AK23" s="6" t="s">
        <v>115</v>
      </c>
      <c r="AM23" s="1" t="s">
        <v>145</v>
      </c>
      <c r="AN23" s="1">
        <f>AN17+AN22</f>
        <v>40791</v>
      </c>
      <c r="AO23" s="1">
        <f>AO17+AO22</f>
        <v>40627</v>
      </c>
    </row>
    <row r="24" spans="3:41" x14ac:dyDescent="0.3">
      <c r="C24" s="26" t="s">
        <v>63</v>
      </c>
      <c r="D24" s="4"/>
      <c r="E24" s="4"/>
      <c r="G24" s="26" t="s">
        <v>62</v>
      </c>
      <c r="H24" s="4"/>
      <c r="I24" s="4"/>
      <c r="K24" s="37" t="s">
        <v>64</v>
      </c>
      <c r="L24" s="38"/>
      <c r="M24" s="38"/>
      <c r="N24" s="38"/>
      <c r="Q24" s="26" t="s">
        <v>65</v>
      </c>
      <c r="R24" s="4"/>
      <c r="S24" s="4"/>
      <c r="U24" s="57" t="s">
        <v>73</v>
      </c>
      <c r="V24" s="38"/>
      <c r="W24" s="38"/>
      <c r="X24" s="39"/>
      <c r="Z24" s="26" t="s">
        <v>66</v>
      </c>
      <c r="AA24" s="4"/>
      <c r="AB24" s="4"/>
      <c r="AD24" s="26" t="s">
        <v>67</v>
      </c>
      <c r="AE24" s="4"/>
      <c r="AF24" s="4"/>
      <c r="AH24" s="57" t="s">
        <v>68</v>
      </c>
      <c r="AI24" s="38"/>
      <c r="AJ24" s="38"/>
      <c r="AK24" s="38"/>
      <c r="AM24" s="1" t="s">
        <v>146</v>
      </c>
      <c r="AN24" s="1">
        <f>AN23-AN18</f>
        <v>815</v>
      </c>
      <c r="AO24" s="1">
        <f>AO23-AO18</f>
        <v>651</v>
      </c>
    </row>
    <row r="25" spans="3:41" x14ac:dyDescent="0.3">
      <c r="D25" s="2" t="s">
        <v>99</v>
      </c>
      <c r="E25" s="2">
        <v>7.38297046802961</v>
      </c>
      <c r="F25"/>
      <c r="H25" s="2" t="s">
        <v>99</v>
      </c>
      <c r="I25" s="2">
        <v>1.2019951918915071</v>
      </c>
      <c r="K25" s="40"/>
      <c r="L25" s="8" t="s">
        <v>99</v>
      </c>
      <c r="M25" s="8">
        <v>2.226991092037244</v>
      </c>
      <c r="N25" s="8"/>
      <c r="Q25" s="23"/>
      <c r="R25" s="8" t="s">
        <v>20</v>
      </c>
      <c r="S25" s="8">
        <v>7.0163628907942518E-2</v>
      </c>
      <c r="U25" s="58"/>
      <c r="V25" s="8" t="s">
        <v>99</v>
      </c>
      <c r="W25" s="8">
        <v>44.747820580261227</v>
      </c>
      <c r="X25" s="8"/>
      <c r="AA25" s="8" t="s">
        <v>100</v>
      </c>
      <c r="AB25" s="8">
        <v>1.563163582780666</v>
      </c>
      <c r="AD25" s="25"/>
      <c r="AE25" s="9" t="s">
        <v>5</v>
      </c>
      <c r="AF25" s="9">
        <v>0.29599881597874589</v>
      </c>
      <c r="AH25" s="59"/>
      <c r="AI25" s="9" t="s">
        <v>99</v>
      </c>
      <c r="AJ25" s="9">
        <v>9.7429613562627431</v>
      </c>
      <c r="AK25" s="9"/>
    </row>
    <row r="26" spans="3:41" x14ac:dyDescent="0.3">
      <c r="D26" s="2" t="s">
        <v>5</v>
      </c>
      <c r="E26" s="2">
        <v>4.1209835160154009</v>
      </c>
      <c r="F26"/>
      <c r="H26" s="9" t="s">
        <v>116</v>
      </c>
      <c r="I26" s="9">
        <v>0.65750828087954682</v>
      </c>
      <c r="K26" s="43"/>
      <c r="L26" s="9" t="s">
        <v>20</v>
      </c>
      <c r="M26" s="9">
        <v>5.1863387091036932E-2</v>
      </c>
      <c r="N26" s="9">
        <v>0.71778927733995113</v>
      </c>
      <c r="Q26" s="25"/>
      <c r="R26" s="9" t="s">
        <v>116</v>
      </c>
      <c r="S26" s="9">
        <v>3.2186129916498341</v>
      </c>
      <c r="U26" s="59"/>
      <c r="V26" s="9" t="s">
        <v>20</v>
      </c>
      <c r="W26" s="9">
        <v>2.941225836888255E-2</v>
      </c>
      <c r="X26" s="9">
        <v>0.40706565582533449</v>
      </c>
      <c r="AA26" s="2" t="s">
        <v>117</v>
      </c>
      <c r="AB26" s="2">
        <v>6.1929752279049666</v>
      </c>
      <c r="AD26" s="23"/>
      <c r="AE26" s="8" t="s">
        <v>117</v>
      </c>
      <c r="AF26" s="11">
        <v>4.5739817040764272</v>
      </c>
      <c r="AH26" s="60"/>
      <c r="AI26" s="11" t="s">
        <v>20</v>
      </c>
      <c r="AJ26" s="11">
        <v>1.4366329994269639E-2</v>
      </c>
      <c r="AK26" s="11">
        <v>0.19883000712069179</v>
      </c>
      <c r="AN26" s="1">
        <f>AN22-14465</f>
        <v>603</v>
      </c>
      <c r="AO26" s="1">
        <f>AO22-14465</f>
        <v>439</v>
      </c>
    </row>
    <row r="27" spans="3:41" x14ac:dyDescent="0.3">
      <c r="D27" s="5" t="s">
        <v>2</v>
      </c>
      <c r="E27" s="5">
        <f>SUM(E25:E26)</f>
        <v>11.503953984045012</v>
      </c>
      <c r="H27" s="2" t="s">
        <v>94</v>
      </c>
      <c r="I27" s="2">
        <v>5.6629773479552004</v>
      </c>
      <c r="K27" s="40"/>
      <c r="L27" s="8" t="s">
        <v>116</v>
      </c>
      <c r="M27" s="8">
        <v>11.02930366446169</v>
      </c>
      <c r="N27" s="8">
        <v>105.8813151788323</v>
      </c>
      <c r="Q27" s="23"/>
      <c r="R27" s="8" t="s">
        <v>94</v>
      </c>
      <c r="S27" s="8">
        <v>8.8629645480074881</v>
      </c>
      <c r="U27" s="58"/>
      <c r="V27" s="11" t="s">
        <v>116</v>
      </c>
      <c r="W27" s="11">
        <v>22.259910563192928</v>
      </c>
      <c r="X27" s="11">
        <v>213.69514140665211</v>
      </c>
      <c r="AA27" s="5" t="s">
        <v>2</v>
      </c>
      <c r="AB27" s="5">
        <f>SUM(AB25:AB26)</f>
        <v>7.7561388106856324</v>
      </c>
      <c r="AC27" s="3"/>
      <c r="AD27" s="25"/>
      <c r="AE27" s="14" t="s">
        <v>2</v>
      </c>
      <c r="AF27" s="14">
        <f>SUM(AF25:AF26)</f>
        <v>4.8699805200551731</v>
      </c>
      <c r="AH27" s="59"/>
      <c r="AI27" s="44" t="s">
        <v>116</v>
      </c>
      <c r="AJ27" s="44">
        <v>4.8236610856381681</v>
      </c>
      <c r="AK27" s="44">
        <v>46.307146422126408</v>
      </c>
      <c r="AN27" s="1" t="s">
        <v>143</v>
      </c>
      <c r="AO27" s="1" t="s">
        <v>144</v>
      </c>
    </row>
    <row r="28" spans="3:41" x14ac:dyDescent="0.3">
      <c r="H28" s="9" t="s">
        <v>100</v>
      </c>
      <c r="I28" s="9">
        <v>62.941864208490607</v>
      </c>
      <c r="K28" s="43"/>
      <c r="L28" s="9" t="s">
        <v>94</v>
      </c>
      <c r="M28" s="9">
        <v>0.74699701195695323</v>
      </c>
      <c r="N28" s="9">
        <v>12.75123899410519</v>
      </c>
      <c r="Q28" s="25"/>
      <c r="R28" s="9" t="s">
        <v>5</v>
      </c>
      <c r="S28" s="9">
        <v>49.924800315948573</v>
      </c>
      <c r="U28" s="59"/>
      <c r="V28" s="9" t="s">
        <v>94</v>
      </c>
      <c r="W28" s="9">
        <v>8.6879652481116025</v>
      </c>
      <c r="X28" s="9">
        <v>148.30356678526499</v>
      </c>
      <c r="AH28" s="60"/>
      <c r="AI28" s="48" t="s">
        <v>100</v>
      </c>
      <c r="AJ28" s="48">
        <v>2.532155778052902</v>
      </c>
      <c r="AK28" s="48">
        <v>11.040199192310659</v>
      </c>
    </row>
    <row r="29" spans="3:41" x14ac:dyDescent="0.3">
      <c r="H29" s="2" t="s">
        <v>5</v>
      </c>
      <c r="I29" s="2">
        <v>279.20049150946522</v>
      </c>
      <c r="K29" s="47"/>
      <c r="L29" s="11" t="s">
        <v>100</v>
      </c>
      <c r="M29" s="11">
        <v>20.934593191303431</v>
      </c>
      <c r="N29" s="11">
        <v>91.274826314082958</v>
      </c>
      <c r="Q29" s="23"/>
      <c r="R29" s="8" t="s">
        <v>101</v>
      </c>
      <c r="S29" s="8">
        <v>11.249954999939909</v>
      </c>
      <c r="U29" s="60"/>
      <c r="V29" s="11" t="s">
        <v>100</v>
      </c>
      <c r="W29" s="11">
        <v>4.7262770272194814</v>
      </c>
      <c r="X29" s="11">
        <v>20.606567838676941</v>
      </c>
      <c r="AH29" s="59"/>
      <c r="AI29" s="44" t="s">
        <v>5</v>
      </c>
      <c r="AJ29" s="44">
        <v>44.836880859601898</v>
      </c>
      <c r="AK29" s="44">
        <v>219.25234740345331</v>
      </c>
    </row>
    <row r="30" spans="3:41" x14ac:dyDescent="0.3">
      <c r="D30" s="3"/>
      <c r="E30" s="3"/>
      <c r="H30" s="9" t="s">
        <v>98</v>
      </c>
      <c r="I30" s="9">
        <v>20.280258349865381</v>
      </c>
      <c r="K30" s="43"/>
      <c r="L30" s="9" t="s">
        <v>5</v>
      </c>
      <c r="M30" s="9">
        <v>225.9182144175</v>
      </c>
      <c r="N30" s="9">
        <v>1104.740068501575</v>
      </c>
      <c r="Q30" s="25"/>
      <c r="R30" s="86" t="s">
        <v>117</v>
      </c>
      <c r="S30" s="86">
        <v>12.850159566852099</v>
      </c>
      <c r="U30" s="59"/>
      <c r="V30" s="9" t="s">
        <v>5</v>
      </c>
      <c r="W30" s="9">
        <v>97.881142541801722</v>
      </c>
      <c r="X30" s="9">
        <v>478.63878702941048</v>
      </c>
      <c r="AH30" s="60"/>
      <c r="AI30" s="48" t="s">
        <v>101</v>
      </c>
      <c r="AJ30" s="48">
        <v>7.2769708919163474</v>
      </c>
      <c r="AK30" s="48">
        <v>50.93879624341443</v>
      </c>
    </row>
    <row r="31" spans="3:41" x14ac:dyDescent="0.3">
      <c r="H31" s="81" t="s">
        <v>101</v>
      </c>
      <c r="I31" s="81">
        <v>6.2599749599885586</v>
      </c>
      <c r="K31" s="47"/>
      <c r="L31" s="11" t="s">
        <v>98</v>
      </c>
      <c r="M31" s="11">
        <v>9.2962919304752768E-4</v>
      </c>
      <c r="N31" s="11"/>
      <c r="Q31" s="23"/>
      <c r="R31" s="7" t="s">
        <v>2</v>
      </c>
      <c r="S31" s="7">
        <f>SUM(S25:S30)</f>
        <v>86.176656051305841</v>
      </c>
      <c r="U31" s="60"/>
      <c r="V31" s="11" t="s">
        <v>98</v>
      </c>
      <c r="W31" s="11">
        <v>3.1944037044125699E-5</v>
      </c>
      <c r="X31" s="11"/>
      <c r="AH31" s="64"/>
      <c r="AI31" s="88" t="s">
        <v>117</v>
      </c>
      <c r="AJ31" s="88">
        <v>11.33890746324669</v>
      </c>
      <c r="AK31" s="88">
        <v>139.58195087256681</v>
      </c>
    </row>
    <row r="32" spans="3:41" x14ac:dyDescent="0.3">
      <c r="H32" s="81" t="s">
        <v>117</v>
      </c>
      <c r="I32" s="81">
        <v>2.8454777071121331</v>
      </c>
      <c r="K32" s="32"/>
      <c r="L32" s="86" t="s">
        <v>101</v>
      </c>
      <c r="M32" s="86">
        <v>54.89953327222517</v>
      </c>
      <c r="N32" s="86">
        <v>384.29673290557622</v>
      </c>
      <c r="U32" s="64"/>
      <c r="V32" s="86" t="s">
        <v>101</v>
      </c>
      <c r="W32" s="86">
        <v>55.719764582199218</v>
      </c>
      <c r="X32" s="86">
        <v>390.03835207539458</v>
      </c>
      <c r="AH32" s="60"/>
      <c r="AI32" s="12" t="s">
        <v>2</v>
      </c>
      <c r="AJ32" s="12">
        <f>SUM(AJ25:AJ31)</f>
        <v>80.565903764713013</v>
      </c>
      <c r="AK32" s="12">
        <f>SUM(AK25:AK31)</f>
        <v>467.31927014099233</v>
      </c>
    </row>
    <row r="33" spans="3:37" x14ac:dyDescent="0.3">
      <c r="G33" s="80"/>
      <c r="H33" s="7" t="s">
        <v>2</v>
      </c>
      <c r="I33" s="7">
        <f>SUM(I25:I32)</f>
        <v>379.05054755564817</v>
      </c>
      <c r="K33" s="47"/>
      <c r="L33" s="11" t="s">
        <v>117</v>
      </c>
      <c r="M33" s="11">
        <v>67.939498206139248</v>
      </c>
      <c r="N33" s="11">
        <v>836.33522291757458</v>
      </c>
      <c r="U33" s="60"/>
      <c r="V33" s="11" t="s">
        <v>117</v>
      </c>
      <c r="W33" s="11">
        <v>35.995442797017454</v>
      </c>
      <c r="X33" s="11">
        <v>443.10390083128482</v>
      </c>
    </row>
    <row r="34" spans="3:37" x14ac:dyDescent="0.3">
      <c r="K34" s="32"/>
      <c r="L34" s="10" t="s">
        <v>2</v>
      </c>
      <c r="M34" s="10">
        <f>SUM(M25:M33)</f>
        <v>383.74792387190786</v>
      </c>
      <c r="N34" s="10">
        <f>SUM(N25:N33)</f>
        <v>2535.9971940890864</v>
      </c>
      <c r="U34" s="64"/>
      <c r="V34" s="10" t="s">
        <v>2</v>
      </c>
      <c r="W34" s="10">
        <f>SUM(W25:W33)</f>
        <v>270.04776754220956</v>
      </c>
      <c r="X34" s="10">
        <f>SUM(X25:X33)</f>
        <v>1694.7933816225093</v>
      </c>
    </row>
    <row r="36" spans="3:37" x14ac:dyDescent="0.3">
      <c r="H36" s="83"/>
      <c r="I36" s="83"/>
      <c r="L36" s="85"/>
      <c r="M36" s="85"/>
      <c r="N36" s="85"/>
    </row>
    <row r="38" spans="3:37" x14ac:dyDescent="0.3">
      <c r="C38" s="6" t="s">
        <v>0</v>
      </c>
      <c r="D38" s="6" t="s">
        <v>3</v>
      </c>
      <c r="E38" s="6" t="s">
        <v>1</v>
      </c>
      <c r="G38" s="6" t="s">
        <v>0</v>
      </c>
      <c r="H38" s="6" t="s">
        <v>3</v>
      </c>
      <c r="I38" s="6" t="s">
        <v>1</v>
      </c>
      <c r="K38" s="34" t="s">
        <v>0</v>
      </c>
      <c r="L38" s="35" t="s">
        <v>3</v>
      </c>
      <c r="M38" s="35" t="s">
        <v>1</v>
      </c>
      <c r="N38" s="35" t="s">
        <v>115</v>
      </c>
      <c r="Q38" s="6" t="s">
        <v>0</v>
      </c>
      <c r="R38" s="6" t="s">
        <v>3</v>
      </c>
      <c r="S38" s="6" t="s">
        <v>1</v>
      </c>
      <c r="U38" s="34" t="s">
        <v>0</v>
      </c>
      <c r="V38" s="35" t="s">
        <v>3</v>
      </c>
      <c r="W38" s="69" t="s">
        <v>1</v>
      </c>
      <c r="X38" s="36" t="s">
        <v>115</v>
      </c>
      <c r="Z38" s="3" t="s">
        <v>0</v>
      </c>
      <c r="AA38" s="3" t="s">
        <v>3</v>
      </c>
      <c r="AB38" s="3" t="s">
        <v>1</v>
      </c>
      <c r="AC38" s="3"/>
      <c r="AD38" s="6" t="s">
        <v>0</v>
      </c>
      <c r="AE38" s="6" t="s">
        <v>3</v>
      </c>
      <c r="AF38" s="6" t="s">
        <v>1</v>
      </c>
      <c r="AH38" s="6" t="s">
        <v>0</v>
      </c>
      <c r="AI38" s="6" t="s">
        <v>3</v>
      </c>
      <c r="AJ38" s="6" t="s">
        <v>1</v>
      </c>
      <c r="AK38" s="6" t="s">
        <v>115</v>
      </c>
    </row>
    <row r="39" spans="3:37" x14ac:dyDescent="0.3">
      <c r="C39" s="26" t="s">
        <v>83</v>
      </c>
      <c r="D39" s="4"/>
      <c r="E39" s="4"/>
      <c r="G39" s="26" t="s">
        <v>84</v>
      </c>
      <c r="H39" s="4"/>
      <c r="I39" s="4"/>
      <c r="K39" s="37" t="s">
        <v>85</v>
      </c>
      <c r="L39" s="38"/>
      <c r="M39" s="38"/>
      <c r="N39" s="38"/>
      <c r="Q39" s="26" t="s">
        <v>86</v>
      </c>
      <c r="R39" s="4"/>
      <c r="S39" s="4"/>
      <c r="U39" s="37" t="s">
        <v>87</v>
      </c>
      <c r="V39" s="38"/>
      <c r="W39" s="38"/>
      <c r="X39" s="39"/>
      <c r="Z39" s="26" t="s">
        <v>88</v>
      </c>
      <c r="AA39" s="4"/>
      <c r="AB39" s="4"/>
      <c r="AD39" s="26" t="s">
        <v>89</v>
      </c>
      <c r="AE39" s="4"/>
      <c r="AF39" s="4"/>
      <c r="AH39" s="57" t="s">
        <v>90</v>
      </c>
      <c r="AI39" s="38"/>
      <c r="AJ39" s="38"/>
      <c r="AK39" s="38"/>
    </row>
    <row r="40" spans="3:37" x14ac:dyDescent="0.3">
      <c r="C40" s="23"/>
      <c r="D40" s="8" t="s">
        <v>30</v>
      </c>
      <c r="E40" s="8">
        <v>1.166572347947348</v>
      </c>
      <c r="G40" s="23"/>
      <c r="H40" s="8" t="s">
        <v>30</v>
      </c>
      <c r="I40" s="8">
        <v>17.858928564248519</v>
      </c>
      <c r="K40" s="40"/>
      <c r="L40" s="8" t="s">
        <v>4</v>
      </c>
      <c r="M40" s="8">
        <v>0.66099735600280884</v>
      </c>
      <c r="N40" s="8"/>
      <c r="Q40" s="25"/>
      <c r="R40" s="9" t="s">
        <v>100</v>
      </c>
      <c r="S40" s="9">
        <v>12.998948004069</v>
      </c>
      <c r="U40" s="40"/>
      <c r="V40" s="8" t="s">
        <v>30</v>
      </c>
      <c r="W40" s="8">
        <v>19.11591996383088</v>
      </c>
      <c r="X40" s="8"/>
      <c r="AA40" s="2" t="s">
        <v>30</v>
      </c>
      <c r="AB40" s="2">
        <v>13.735089733225029</v>
      </c>
      <c r="AD40" s="23"/>
      <c r="AE40" s="8" t="s">
        <v>100</v>
      </c>
      <c r="AF40" s="8">
        <v>0.21899912398949589</v>
      </c>
      <c r="AH40" s="58"/>
      <c r="AI40" s="41" t="s">
        <v>30</v>
      </c>
      <c r="AJ40" s="41">
        <v>15.148235381573659</v>
      </c>
      <c r="AK40" s="41"/>
    </row>
    <row r="41" spans="3:37" x14ac:dyDescent="0.3">
      <c r="C41" s="25"/>
      <c r="D41" s="9" t="s">
        <v>100</v>
      </c>
      <c r="E41" s="9">
        <v>11.99593088024859</v>
      </c>
      <c r="G41" s="25"/>
      <c r="H41" s="9" t="s">
        <v>102</v>
      </c>
      <c r="I41" s="9">
        <v>37.285672041640389</v>
      </c>
      <c r="K41" s="43"/>
      <c r="L41" s="9" t="s">
        <v>100</v>
      </c>
      <c r="M41" s="9">
        <v>13.674944482401131</v>
      </c>
      <c r="N41" s="9">
        <v>59.36</v>
      </c>
      <c r="Q41" s="23"/>
      <c r="R41" s="8" t="s">
        <v>5</v>
      </c>
      <c r="S41" s="8">
        <v>20.502856173221939</v>
      </c>
      <c r="U41" s="43"/>
      <c r="V41" s="9" t="s">
        <v>102</v>
      </c>
      <c r="W41" s="9">
        <v>2.986988052011661</v>
      </c>
      <c r="X41" s="9">
        <v>29.19</v>
      </c>
      <c r="AA41" s="2" t="s">
        <v>102</v>
      </c>
      <c r="AB41" s="2">
        <v>24.239727059804899</v>
      </c>
      <c r="AD41" s="25"/>
      <c r="AE41" s="13" t="s">
        <v>5</v>
      </c>
      <c r="AF41" s="13">
        <v>0.15199939198020521</v>
      </c>
      <c r="AH41" s="59"/>
      <c r="AI41" s="46" t="s">
        <v>100</v>
      </c>
      <c r="AJ41" s="46">
        <v>59.920841022271453</v>
      </c>
      <c r="AK41" s="46">
        <v>261.25486685710348</v>
      </c>
    </row>
    <row r="42" spans="3:37" x14ac:dyDescent="0.3">
      <c r="C42" s="89"/>
      <c r="D42" s="90" t="s">
        <v>95</v>
      </c>
      <c r="E42" s="90">
        <v>5.4354011432964091</v>
      </c>
      <c r="G42" s="23"/>
      <c r="H42" s="8" t="s">
        <v>100</v>
      </c>
      <c r="I42" s="8">
        <v>304.54000000000002</v>
      </c>
      <c r="K42" s="40"/>
      <c r="L42" s="8" t="s">
        <v>5</v>
      </c>
      <c r="M42" s="8">
        <v>34.3101887937448</v>
      </c>
      <c r="N42" s="8">
        <v>167.78</v>
      </c>
      <c r="Q42" s="25"/>
      <c r="R42" s="10" t="s">
        <v>2</v>
      </c>
      <c r="S42" s="10">
        <f>SUM(S40:S41)</f>
        <v>33.501804177290936</v>
      </c>
      <c r="U42" s="40"/>
      <c r="V42" s="8" t="s">
        <v>100</v>
      </c>
      <c r="W42" s="8">
        <v>0.46131884627861641</v>
      </c>
      <c r="X42" s="8">
        <v>2</v>
      </c>
      <c r="AA42" s="2" t="s">
        <v>100</v>
      </c>
      <c r="AB42" s="2">
        <v>40.07215384190372</v>
      </c>
      <c r="AC42" s="3"/>
      <c r="AD42" s="23"/>
      <c r="AE42" s="7" t="s">
        <v>2</v>
      </c>
      <c r="AF42" s="7">
        <f>SUM(AF40:AF41)</f>
        <v>0.37099851596970113</v>
      </c>
      <c r="AH42" s="58"/>
      <c r="AI42" s="48" t="s">
        <v>5</v>
      </c>
      <c r="AJ42" s="48">
        <v>28.27039924579482</v>
      </c>
      <c r="AK42" s="48">
        <v>138.2422523119366</v>
      </c>
    </row>
    <row r="43" spans="3:37" x14ac:dyDescent="0.3">
      <c r="C43" s="25"/>
      <c r="D43" s="10" t="s">
        <v>2</v>
      </c>
      <c r="E43" s="10">
        <f>SUM(E40:E42)</f>
        <v>18.597904371492348</v>
      </c>
      <c r="G43" s="25"/>
      <c r="H43" s="9" t="s">
        <v>5</v>
      </c>
      <c r="I43" s="9">
        <v>180.076692712246</v>
      </c>
      <c r="K43" s="32"/>
      <c r="L43" s="10" t="s">
        <v>2</v>
      </c>
      <c r="M43" s="10">
        <f>SUM(M40:M42)</f>
        <v>48.64613063214874</v>
      </c>
      <c r="N43" s="10">
        <f>SUM(N40:N42)</f>
        <v>227.14</v>
      </c>
      <c r="U43" s="43"/>
      <c r="V43" s="9" t="s">
        <v>5</v>
      </c>
      <c r="W43" s="9">
        <v>21.008917362637352</v>
      </c>
      <c r="X43" s="9">
        <v>102.78</v>
      </c>
      <c r="AA43" s="81" t="s">
        <v>95</v>
      </c>
      <c r="AB43" s="81">
        <v>28.67043185076362</v>
      </c>
      <c r="AH43" s="59"/>
      <c r="AI43" s="46" t="s">
        <v>95</v>
      </c>
      <c r="AJ43" s="46">
        <v>5.2567514536892226</v>
      </c>
      <c r="AK43" s="46">
        <v>42.054011629513788</v>
      </c>
    </row>
    <row r="44" spans="3:37" x14ac:dyDescent="0.3">
      <c r="G44" s="28"/>
      <c r="H44" s="11" t="s">
        <v>98</v>
      </c>
      <c r="I44" s="11">
        <v>72.851790606554431</v>
      </c>
      <c r="U44" s="40"/>
      <c r="V44" s="7" t="s">
        <v>2</v>
      </c>
      <c r="W44" s="7">
        <f>SUM(W40:W43)</f>
        <v>43.573144224758508</v>
      </c>
      <c r="X44" s="7">
        <f>SUM(X40:X43)</f>
        <v>133.97</v>
      </c>
      <c r="Z44" s="40"/>
      <c r="AA44" s="7" t="s">
        <v>2</v>
      </c>
      <c r="AB44" s="7">
        <f>SUM(AB40:AB43)</f>
        <v>106.71740248569726</v>
      </c>
      <c r="AH44" s="65"/>
      <c r="AI44" s="17" t="s">
        <v>2</v>
      </c>
      <c r="AJ44" s="17">
        <f>SUM(AJ40:AJ43)</f>
        <v>108.59622710332916</v>
      </c>
      <c r="AK44" s="17">
        <f>SUM(AK40:AK43)</f>
        <v>441.55113079855386</v>
      </c>
    </row>
    <row r="45" spans="3:37" x14ac:dyDescent="0.3">
      <c r="G45" s="25"/>
      <c r="H45" s="10" t="s">
        <v>2</v>
      </c>
      <c r="I45" s="10">
        <f>SUM(I40:I44)</f>
        <v>612.61308392468936</v>
      </c>
    </row>
    <row r="49" spans="3:37" x14ac:dyDescent="0.3">
      <c r="C49" s="3" t="s">
        <v>0</v>
      </c>
      <c r="D49" s="3" t="s">
        <v>3</v>
      </c>
      <c r="E49" s="3" t="s">
        <v>1</v>
      </c>
      <c r="G49" s="6" t="s">
        <v>0</v>
      </c>
      <c r="H49" s="6" t="s">
        <v>3</v>
      </c>
      <c r="I49" s="6" t="s">
        <v>1</v>
      </c>
      <c r="K49" s="34" t="s">
        <v>0</v>
      </c>
      <c r="L49" s="35" t="s">
        <v>3</v>
      </c>
      <c r="M49" s="35" t="s">
        <v>1</v>
      </c>
      <c r="N49" s="35" t="s">
        <v>115</v>
      </c>
      <c r="Q49" s="6" t="s">
        <v>0</v>
      </c>
      <c r="R49" s="6" t="s">
        <v>3</v>
      </c>
      <c r="S49" s="6" t="s">
        <v>1</v>
      </c>
      <c r="U49" s="34" t="s">
        <v>0</v>
      </c>
      <c r="V49" s="35" t="s">
        <v>3</v>
      </c>
      <c r="W49" s="69" t="s">
        <v>1</v>
      </c>
      <c r="X49" s="36" t="s">
        <v>115</v>
      </c>
      <c r="Z49" s="3" t="s">
        <v>0</v>
      </c>
      <c r="AA49" s="3" t="s">
        <v>3</v>
      </c>
      <c r="AB49" s="3" t="s">
        <v>1</v>
      </c>
      <c r="AC49" s="3"/>
      <c r="AD49" s="20"/>
      <c r="AE49" s="20"/>
      <c r="AF49" s="20"/>
      <c r="AH49" s="6" t="s">
        <v>0</v>
      </c>
      <c r="AI49" s="6" t="s">
        <v>3</v>
      </c>
      <c r="AJ49" s="6" t="s">
        <v>1</v>
      </c>
      <c r="AK49" s="6" t="s">
        <v>115</v>
      </c>
    </row>
    <row r="50" spans="3:37" x14ac:dyDescent="0.3">
      <c r="C50" s="26" t="s">
        <v>55</v>
      </c>
      <c r="D50" s="4"/>
      <c r="E50" s="4"/>
      <c r="G50" s="26" t="s">
        <v>56</v>
      </c>
      <c r="H50" s="4"/>
      <c r="I50" s="4"/>
      <c r="K50" s="37" t="s">
        <v>57</v>
      </c>
      <c r="L50" s="38"/>
      <c r="M50" s="38"/>
      <c r="N50" s="38"/>
      <c r="Q50" s="26" t="s">
        <v>58</v>
      </c>
      <c r="R50" s="4"/>
      <c r="S50" s="4"/>
      <c r="U50" s="37" t="s">
        <v>59</v>
      </c>
      <c r="V50" s="38"/>
      <c r="W50" s="38"/>
      <c r="X50" s="39"/>
      <c r="Z50" s="26" t="s">
        <v>60</v>
      </c>
      <c r="AA50" s="4"/>
      <c r="AB50" s="4"/>
      <c r="AD50" s="22"/>
      <c r="AH50" s="57" t="s">
        <v>61</v>
      </c>
      <c r="AI50" s="38"/>
      <c r="AJ50" s="38"/>
      <c r="AK50" s="38"/>
    </row>
    <row r="51" spans="3:37" x14ac:dyDescent="0.3">
      <c r="D51" s="2" t="s">
        <v>5</v>
      </c>
      <c r="E51" s="2">
        <v>5.2839788640198684</v>
      </c>
      <c r="G51" s="23"/>
      <c r="H51" s="8" t="s">
        <v>30</v>
      </c>
      <c r="I51" s="8">
        <v>6.110021187517737</v>
      </c>
      <c r="K51" s="40"/>
      <c r="L51" s="8" t="s">
        <v>100</v>
      </c>
      <c r="M51" s="8">
        <v>26.013895944187979</v>
      </c>
      <c r="N51" s="8">
        <v>113.42058631665959</v>
      </c>
      <c r="Q51" s="23"/>
      <c r="R51" s="8" t="s">
        <v>100</v>
      </c>
      <c r="S51" s="8">
        <v>1.474994100006991</v>
      </c>
      <c r="U51" s="40"/>
      <c r="V51" s="41" t="s">
        <v>4</v>
      </c>
      <c r="W51" s="41">
        <v>0.45999595607819982</v>
      </c>
      <c r="X51" s="42"/>
      <c r="AA51" s="2" t="s">
        <v>4</v>
      </c>
      <c r="AB51" s="2">
        <v>0.35197327875729367</v>
      </c>
      <c r="AH51" s="58"/>
      <c r="AI51" s="41" t="s">
        <v>102</v>
      </c>
      <c r="AJ51" s="41">
        <v>0.58899764397440679</v>
      </c>
      <c r="AK51" s="41">
        <v>5.7721769109491872</v>
      </c>
    </row>
    <row r="52" spans="3:37" x14ac:dyDescent="0.3">
      <c r="D52" s="5" t="s">
        <v>2</v>
      </c>
      <c r="E52" s="5">
        <f>SUM(E51:E51)</f>
        <v>5.2839788640198684</v>
      </c>
      <c r="G52" s="25"/>
      <c r="H52" s="9" t="s">
        <v>4</v>
      </c>
      <c r="I52" s="9">
        <v>0.40084365730879179</v>
      </c>
      <c r="K52" s="43"/>
      <c r="L52" s="9" t="s">
        <v>5</v>
      </c>
      <c r="M52" s="9">
        <v>5.0889796439871082</v>
      </c>
      <c r="N52" s="9">
        <v>24.885110459096961</v>
      </c>
      <c r="Q52" s="25"/>
      <c r="R52" s="10" t="s">
        <v>2</v>
      </c>
      <c r="S52" s="10">
        <f>SUM(S51)</f>
        <v>1.474994100006991</v>
      </c>
      <c r="U52" s="43"/>
      <c r="V52" s="44" t="s">
        <v>102</v>
      </c>
      <c r="W52" s="44">
        <v>5.0001341421135326</v>
      </c>
      <c r="X52" s="45">
        <v>49.001314592712617</v>
      </c>
      <c r="AA52" s="13" t="s">
        <v>100</v>
      </c>
      <c r="AB52" s="2">
        <v>18.815924736029711</v>
      </c>
      <c r="AH52" s="59"/>
      <c r="AI52" s="46" t="s">
        <v>100</v>
      </c>
      <c r="AJ52" s="44">
        <v>3.9199843200815421</v>
      </c>
      <c r="AK52" s="44">
        <v>17.09113163555552</v>
      </c>
    </row>
    <row r="53" spans="3:37" x14ac:dyDescent="0.3">
      <c r="G53" s="23"/>
      <c r="H53" s="8" t="s">
        <v>102</v>
      </c>
      <c r="I53" s="8">
        <v>2.433007855501411</v>
      </c>
      <c r="K53" s="31"/>
      <c r="L53" s="7" t="s">
        <v>2</v>
      </c>
      <c r="M53" s="7">
        <f>SUM(M51:M52)</f>
        <v>31.102875588175088</v>
      </c>
      <c r="N53" s="7">
        <f>SUM(N51:N52)</f>
        <v>138.30569677575656</v>
      </c>
      <c r="U53" s="40"/>
      <c r="V53" s="41" t="s">
        <v>94</v>
      </c>
      <c r="W53" s="41">
        <v>2.909986264848083</v>
      </c>
      <c r="X53" s="42">
        <v>49.673465540956776</v>
      </c>
      <c r="AA53" s="5" t="s">
        <v>2</v>
      </c>
      <c r="AB53" s="5">
        <f>SUM(AB51:AB52)</f>
        <v>19.167898014787003</v>
      </c>
      <c r="AC53" s="3"/>
      <c r="AH53" s="58"/>
      <c r="AI53" s="48" t="s">
        <v>5</v>
      </c>
      <c r="AJ53" s="48">
        <v>1.5089939639776899</v>
      </c>
      <c r="AK53" s="48">
        <v>7.3789804838509054</v>
      </c>
    </row>
    <row r="54" spans="3:37" x14ac:dyDescent="0.3">
      <c r="G54" s="25"/>
      <c r="H54" s="9" t="s">
        <v>94</v>
      </c>
      <c r="I54" s="9">
        <v>52.084354082910593</v>
      </c>
      <c r="U54" s="43"/>
      <c r="V54" s="46" t="s">
        <v>100</v>
      </c>
      <c r="W54" s="44">
        <v>23.473591438217841</v>
      </c>
      <c r="X54" s="45">
        <v>102.3448586706298</v>
      </c>
      <c r="AE54" s="3"/>
      <c r="AF54" s="3"/>
      <c r="AH54" s="64"/>
      <c r="AI54" s="56" t="s">
        <v>2</v>
      </c>
      <c r="AJ54" s="16">
        <f>SUM(AJ51:AJ53)</f>
        <v>6.0179759280336391</v>
      </c>
      <c r="AK54" s="16">
        <f>SUM(AK51:AK53)</f>
        <v>30.242289030355614</v>
      </c>
    </row>
    <row r="55" spans="3:37" x14ac:dyDescent="0.3">
      <c r="G55" s="28"/>
      <c r="H55" s="11" t="s">
        <v>100</v>
      </c>
      <c r="I55" s="11">
        <v>326.15389032143997</v>
      </c>
      <c r="U55" s="40"/>
      <c r="V55" s="41" t="s">
        <v>5</v>
      </c>
      <c r="W55" s="41">
        <v>8.2849361456331891</v>
      </c>
      <c r="X55" s="42">
        <v>40.513337752146292</v>
      </c>
    </row>
    <row r="56" spans="3:37" x14ac:dyDescent="0.3">
      <c r="G56" s="25"/>
      <c r="H56" s="9" t="s">
        <v>5</v>
      </c>
      <c r="I56" s="9">
        <v>127.9615388542618</v>
      </c>
      <c r="U56" s="32"/>
      <c r="V56" s="56" t="s">
        <v>2</v>
      </c>
      <c r="W56" s="16">
        <f>SUM(W51:W55)</f>
        <v>40.128643946890847</v>
      </c>
      <c r="X56" s="10">
        <f>SUM(X51:X55)</f>
        <v>241.5329765564455</v>
      </c>
    </row>
    <row r="57" spans="3:37" x14ac:dyDescent="0.3">
      <c r="G57" s="28"/>
      <c r="H57" s="91" t="s">
        <v>98</v>
      </c>
      <c r="I57" s="91">
        <v>11.3791645217872</v>
      </c>
    </row>
    <row r="58" spans="3:37" x14ac:dyDescent="0.3">
      <c r="G58" s="33"/>
      <c r="H58" s="10" t="s">
        <v>2</v>
      </c>
      <c r="I58" s="10">
        <f>SUM(I51:I57)</f>
        <v>526.52282048072755</v>
      </c>
    </row>
    <row r="61" spans="3:37" x14ac:dyDescent="0.3">
      <c r="C61" s="6" t="s">
        <v>0</v>
      </c>
      <c r="D61" s="6" t="s">
        <v>3</v>
      </c>
      <c r="E61" s="6" t="s">
        <v>1</v>
      </c>
      <c r="G61" s="6" t="s">
        <v>0</v>
      </c>
      <c r="H61" s="6" t="s">
        <v>3</v>
      </c>
      <c r="I61" s="6" t="s">
        <v>1</v>
      </c>
      <c r="K61" s="34" t="s">
        <v>0</v>
      </c>
      <c r="L61" s="35" t="s">
        <v>3</v>
      </c>
      <c r="M61" s="35" t="s">
        <v>1</v>
      </c>
      <c r="N61" s="35" t="s">
        <v>115</v>
      </c>
      <c r="Q61" s="3" t="s">
        <v>0</v>
      </c>
      <c r="R61" s="3" t="s">
        <v>3</v>
      </c>
      <c r="S61" s="3" t="s">
        <v>1</v>
      </c>
      <c r="U61" s="34" t="s">
        <v>0</v>
      </c>
      <c r="V61" s="35" t="s">
        <v>3</v>
      </c>
      <c r="W61" s="69" t="s">
        <v>1</v>
      </c>
      <c r="X61" s="36" t="s">
        <v>115</v>
      </c>
      <c r="Z61" s="3" t="s">
        <v>0</v>
      </c>
      <c r="AA61" s="3" t="s">
        <v>3</v>
      </c>
      <c r="AB61" s="3" t="s">
        <v>1</v>
      </c>
      <c r="AC61" s="3"/>
      <c r="AD61" s="6" t="s">
        <v>0</v>
      </c>
      <c r="AE61" s="6" t="s">
        <v>3</v>
      </c>
      <c r="AF61" s="6" t="s">
        <v>1</v>
      </c>
      <c r="AH61" s="6" t="s">
        <v>0</v>
      </c>
      <c r="AI61" s="6" t="s">
        <v>3</v>
      </c>
      <c r="AJ61" s="6" t="s">
        <v>1</v>
      </c>
      <c r="AK61" s="6" t="s">
        <v>115</v>
      </c>
    </row>
    <row r="62" spans="3:37" x14ac:dyDescent="0.3">
      <c r="C62" s="26" t="s">
        <v>49</v>
      </c>
      <c r="D62" s="4"/>
      <c r="E62" s="4"/>
      <c r="G62" s="26" t="s">
        <v>48</v>
      </c>
      <c r="H62" s="4"/>
      <c r="I62" s="4"/>
      <c r="K62" s="37" t="s">
        <v>47</v>
      </c>
      <c r="L62" s="38"/>
      <c r="M62" s="38"/>
      <c r="N62" s="38"/>
      <c r="Q62" s="26" t="s">
        <v>50</v>
      </c>
      <c r="R62" s="4"/>
      <c r="S62" s="4"/>
      <c r="U62" s="37" t="s">
        <v>51</v>
      </c>
      <c r="V62" s="38"/>
      <c r="W62" s="38"/>
      <c r="X62" s="39"/>
      <c r="Z62" s="26" t="s">
        <v>52</v>
      </c>
      <c r="AA62" s="4"/>
      <c r="AB62" s="4"/>
      <c r="AD62" s="26" t="s">
        <v>53</v>
      </c>
      <c r="AE62" s="4"/>
      <c r="AF62" s="4"/>
      <c r="AH62" s="57" t="s">
        <v>54</v>
      </c>
      <c r="AI62" s="38"/>
      <c r="AJ62" s="38"/>
      <c r="AK62" s="38"/>
    </row>
    <row r="63" spans="3:37" x14ac:dyDescent="0.3">
      <c r="C63" s="23"/>
      <c r="D63" s="11" t="s">
        <v>19</v>
      </c>
      <c r="E63" s="8">
        <v>1.9799920800061721</v>
      </c>
      <c r="G63" s="23"/>
      <c r="H63" s="8" t="s">
        <v>30</v>
      </c>
      <c r="I63" s="8">
        <v>28.858522123351339</v>
      </c>
      <c r="K63" s="40"/>
      <c r="L63" s="8" t="s">
        <v>19</v>
      </c>
      <c r="M63" s="8">
        <v>0.73004709006970336</v>
      </c>
      <c r="N63" s="8"/>
      <c r="R63" s="2" t="s">
        <v>102</v>
      </c>
      <c r="S63" s="2">
        <v>2.7708287545865411</v>
      </c>
      <c r="U63" s="40"/>
      <c r="V63" s="8" t="s">
        <v>30</v>
      </c>
      <c r="W63" s="8">
        <v>5.6185878798219866</v>
      </c>
      <c r="X63" s="8"/>
      <c r="AA63" s="2" t="s">
        <v>103</v>
      </c>
      <c r="AB63" s="2">
        <v>0.52599415892436896</v>
      </c>
      <c r="AD63" s="29"/>
      <c r="AE63" s="13" t="s">
        <v>19</v>
      </c>
      <c r="AF63" s="13">
        <v>2.024991900007346</v>
      </c>
      <c r="AH63" s="58"/>
      <c r="AI63" s="41" t="s">
        <v>4</v>
      </c>
      <c r="AJ63" s="41">
        <v>1.0489953302847761</v>
      </c>
      <c r="AK63" s="41"/>
    </row>
    <row r="64" spans="3:37" x14ac:dyDescent="0.3">
      <c r="C64" s="25"/>
      <c r="D64" s="9" t="s">
        <v>100</v>
      </c>
      <c r="E64" s="9">
        <v>9.6059422742966269</v>
      </c>
      <c r="G64" s="25"/>
      <c r="H64" s="9" t="s">
        <v>19</v>
      </c>
      <c r="I64" s="9">
        <v>18.277164356809418</v>
      </c>
      <c r="K64" s="43"/>
      <c r="L64" s="9" t="s">
        <v>102</v>
      </c>
      <c r="M64" s="9">
        <v>0.44097187731276122</v>
      </c>
      <c r="N64" s="9">
        <v>4.3215243976650601</v>
      </c>
      <c r="R64" s="2" t="s">
        <v>100</v>
      </c>
      <c r="S64" s="2">
        <v>1.4659706591300341</v>
      </c>
      <c r="U64" s="43"/>
      <c r="V64" s="9" t="s">
        <v>19</v>
      </c>
      <c r="W64" s="9">
        <v>13.14013816817948</v>
      </c>
      <c r="X64" s="9"/>
      <c r="AA64" s="2" t="s">
        <v>100</v>
      </c>
      <c r="AB64" s="2">
        <v>83.184349255108586</v>
      </c>
      <c r="AD64" s="23"/>
      <c r="AE64" s="8" t="s">
        <v>5</v>
      </c>
      <c r="AF64" s="8">
        <v>1.3959944160009949</v>
      </c>
      <c r="AH64" s="59"/>
      <c r="AI64" s="46" t="s">
        <v>102</v>
      </c>
      <c r="AJ64" s="44">
        <v>4.9688388723668986</v>
      </c>
      <c r="AK64" s="44">
        <v>48.69462094919561</v>
      </c>
    </row>
    <row r="65" spans="3:38" x14ac:dyDescent="0.3">
      <c r="C65" s="23"/>
      <c r="D65" s="8" t="s">
        <v>5</v>
      </c>
      <c r="E65" s="8">
        <v>8.6749653001039277</v>
      </c>
      <c r="G65" s="23"/>
      <c r="H65" s="8" t="s">
        <v>103</v>
      </c>
      <c r="I65" s="8">
        <v>13.920127489612071</v>
      </c>
      <c r="K65" s="40"/>
      <c r="L65" s="8" t="s">
        <v>94</v>
      </c>
      <c r="M65" s="8">
        <v>0.79799631305555174</v>
      </c>
      <c r="N65" s="8">
        <v>13.621797063858271</v>
      </c>
      <c r="R65" s="2" t="s">
        <v>5</v>
      </c>
      <c r="S65" s="2">
        <v>7.1439805908203997</v>
      </c>
      <c r="U65" s="40"/>
      <c r="V65" s="8" t="s">
        <v>102</v>
      </c>
      <c r="W65" s="8">
        <v>6.9649176241453263</v>
      </c>
      <c r="X65" s="8">
        <v>68.256192716624213</v>
      </c>
      <c r="AA65" s="2" t="s">
        <v>5</v>
      </c>
      <c r="AB65" s="2">
        <v>18.646204724243209</v>
      </c>
      <c r="AC65" s="3"/>
      <c r="AD65" s="25"/>
      <c r="AE65" s="14" t="s">
        <v>2</v>
      </c>
      <c r="AF65" s="10">
        <f>SUM(AF63:AF64)</f>
        <v>3.4209863160083409</v>
      </c>
      <c r="AH65" s="58"/>
      <c r="AI65" s="48" t="s">
        <v>94</v>
      </c>
      <c r="AJ65" s="48">
        <v>0.71799677764747272</v>
      </c>
      <c r="AK65" s="48">
        <v>12.25620499444236</v>
      </c>
    </row>
    <row r="66" spans="3:38" x14ac:dyDescent="0.3">
      <c r="C66" s="25"/>
      <c r="D66" s="10" t="s">
        <v>2</v>
      </c>
      <c r="E66" s="10">
        <f>SUM(E63:E65)</f>
        <v>20.260899654406728</v>
      </c>
      <c r="G66" s="25"/>
      <c r="H66" s="9" t="s">
        <v>102</v>
      </c>
      <c r="I66" s="9">
        <v>10.4478345803693</v>
      </c>
      <c r="K66" s="43"/>
      <c r="L66" s="9" t="s">
        <v>100</v>
      </c>
      <c r="M66" s="9">
        <v>32.860704694292401</v>
      </c>
      <c r="N66" s="9">
        <v>143.27267246711489</v>
      </c>
      <c r="R66" s="2" t="s">
        <v>98</v>
      </c>
      <c r="S66" s="2">
        <v>0.60423979179183995</v>
      </c>
      <c r="U66" s="43"/>
      <c r="V66" s="13" t="s">
        <v>94</v>
      </c>
      <c r="W66" s="9">
        <v>2.8759881594034291</v>
      </c>
      <c r="X66" s="9">
        <v>49.093117881016532</v>
      </c>
      <c r="AA66" s="5" t="s">
        <v>2</v>
      </c>
      <c r="AB66" s="5">
        <f>SUM(AB63:AB65)</f>
        <v>102.35654813827615</v>
      </c>
      <c r="AH66" s="59"/>
      <c r="AI66" s="46" t="s">
        <v>100</v>
      </c>
      <c r="AJ66" s="44">
        <v>2.0369918520434309</v>
      </c>
      <c r="AK66" s="44">
        <v>8.8812844749093607</v>
      </c>
    </row>
    <row r="67" spans="3:38" x14ac:dyDescent="0.3">
      <c r="G67" s="28"/>
      <c r="H67" s="11" t="s">
        <v>94</v>
      </c>
      <c r="I67" s="11">
        <v>3.8249237586814431</v>
      </c>
      <c r="K67" s="47"/>
      <c r="L67" s="11" t="s">
        <v>5</v>
      </c>
      <c r="M67" s="11">
        <v>64.615000007469263</v>
      </c>
      <c r="N67" s="11">
        <v>315.96735003652481</v>
      </c>
      <c r="R67" s="5" t="s">
        <v>2</v>
      </c>
      <c r="S67" s="5">
        <f>SUM(S63:S66)</f>
        <v>11.985019796328816</v>
      </c>
      <c r="U67" s="40"/>
      <c r="V67" s="8" t="s">
        <v>100</v>
      </c>
      <c r="W67" s="8">
        <v>14.29790783832922</v>
      </c>
      <c r="X67" s="8">
        <v>62.33887817511539</v>
      </c>
      <c r="AH67" s="58"/>
      <c r="AI67" s="41" t="s">
        <v>5</v>
      </c>
      <c r="AJ67" s="41">
        <v>2.5751306740302908</v>
      </c>
      <c r="AK67" s="41">
        <v>12.59238899600812</v>
      </c>
    </row>
    <row r="68" spans="3:38" x14ac:dyDescent="0.3">
      <c r="G68" s="25"/>
      <c r="H68" s="9" t="s">
        <v>100</v>
      </c>
      <c r="I68" s="9">
        <v>128.8130250859771</v>
      </c>
      <c r="K68" s="32"/>
      <c r="L68" s="10" t="s">
        <v>2</v>
      </c>
      <c r="M68" s="10">
        <f>SUM(M63:M67)</f>
        <v>99.444719982199672</v>
      </c>
      <c r="N68" s="10">
        <f>SUM(N63:N67)</f>
        <v>477.18334396516303</v>
      </c>
      <c r="U68" s="43"/>
      <c r="V68" s="9" t="s">
        <v>5</v>
      </c>
      <c r="W68" s="9">
        <v>29.257388031613679</v>
      </c>
      <c r="X68" s="9">
        <v>143.0686274745909</v>
      </c>
      <c r="AH68" s="64"/>
      <c r="AI68" s="56" t="s">
        <v>2</v>
      </c>
      <c r="AJ68" s="16">
        <f>SUM(AJ63:AJ67)</f>
        <v>11.347953506372869</v>
      </c>
      <c r="AK68" s="16">
        <f>SUM(AK63:AK67)</f>
        <v>82.424499414555456</v>
      </c>
    </row>
    <row r="69" spans="3:38" x14ac:dyDescent="0.3">
      <c r="G69" s="28"/>
      <c r="H69" s="11" t="s">
        <v>5</v>
      </c>
      <c r="I69" s="11">
        <v>512.13911726209881</v>
      </c>
      <c r="U69" s="93"/>
      <c r="V69" s="7" t="s">
        <v>2</v>
      </c>
      <c r="W69" s="7">
        <f>SUM(W63:W68)</f>
        <v>72.154927701493122</v>
      </c>
      <c r="X69" s="7">
        <f>SUM(X63:X68)</f>
        <v>322.75681624734705</v>
      </c>
    </row>
    <row r="70" spans="3:38" x14ac:dyDescent="0.3">
      <c r="G70" s="25"/>
      <c r="H70" s="9" t="s">
        <v>98</v>
      </c>
      <c r="I70" s="9">
        <v>34.312962214635981</v>
      </c>
    </row>
    <row r="71" spans="3:38" x14ac:dyDescent="0.3">
      <c r="G71" s="92"/>
      <c r="H71" s="12" t="s">
        <v>2</v>
      </c>
      <c r="I71" s="12">
        <f>SUM(I63:I70)</f>
        <v>750.59367687153542</v>
      </c>
    </row>
    <row r="74" spans="3:38" x14ac:dyDescent="0.3">
      <c r="C74" s="3" t="s">
        <v>0</v>
      </c>
      <c r="D74" s="3" t="s">
        <v>3</v>
      </c>
      <c r="E74" s="3" t="s">
        <v>1</v>
      </c>
      <c r="G74" s="6" t="s">
        <v>0</v>
      </c>
      <c r="H74" s="6" t="s">
        <v>3</v>
      </c>
      <c r="I74" s="6" t="s">
        <v>1</v>
      </c>
      <c r="K74" s="34" t="s">
        <v>0</v>
      </c>
      <c r="L74" s="35" t="s">
        <v>3</v>
      </c>
      <c r="M74" s="35" t="s">
        <v>1</v>
      </c>
      <c r="N74" s="35" t="s">
        <v>115</v>
      </c>
      <c r="O74" s="1" t="s">
        <v>139</v>
      </c>
      <c r="Q74" s="3" t="s">
        <v>0</v>
      </c>
      <c r="R74" s="3" t="s">
        <v>3</v>
      </c>
      <c r="S74" s="3" t="s">
        <v>1</v>
      </c>
      <c r="U74" s="34" t="s">
        <v>0</v>
      </c>
      <c r="V74" s="35" t="s">
        <v>3</v>
      </c>
      <c r="W74" s="69" t="s">
        <v>1</v>
      </c>
      <c r="X74" s="36" t="s">
        <v>115</v>
      </c>
      <c r="Y74" s="1" t="s">
        <v>140</v>
      </c>
      <c r="AC74" s="20"/>
      <c r="AD74" s="6" t="s">
        <v>0</v>
      </c>
      <c r="AE74" s="6" t="s">
        <v>3</v>
      </c>
      <c r="AF74" s="6" t="s">
        <v>1</v>
      </c>
      <c r="AH74" s="34" t="s">
        <v>0</v>
      </c>
      <c r="AI74" s="35" t="s">
        <v>3</v>
      </c>
      <c r="AJ74" s="35" t="s">
        <v>1</v>
      </c>
      <c r="AK74" s="36" t="s">
        <v>115</v>
      </c>
    </row>
    <row r="75" spans="3:38" x14ac:dyDescent="0.3">
      <c r="C75" s="26" t="s">
        <v>46</v>
      </c>
      <c r="D75" s="4"/>
      <c r="E75" s="4"/>
      <c r="G75" s="26" t="s">
        <v>78</v>
      </c>
      <c r="H75" s="4"/>
      <c r="I75" s="4"/>
      <c r="K75" s="37" t="s">
        <v>79</v>
      </c>
      <c r="L75" s="38"/>
      <c r="M75" s="38"/>
      <c r="N75" s="38"/>
      <c r="Q75" s="26" t="s">
        <v>80</v>
      </c>
      <c r="R75" s="4"/>
      <c r="S75" s="4"/>
      <c r="U75" s="37" t="s">
        <v>81</v>
      </c>
      <c r="V75" s="38"/>
      <c r="W75" s="38"/>
      <c r="X75" s="39"/>
      <c r="Z75" s="20"/>
      <c r="AA75" s="20"/>
      <c r="AB75" s="20"/>
      <c r="AD75" s="26" t="s">
        <v>91</v>
      </c>
      <c r="AE75" s="4"/>
      <c r="AF75" s="4"/>
      <c r="AH75" s="37" t="s">
        <v>92</v>
      </c>
      <c r="AI75" s="94"/>
      <c r="AJ75" s="94"/>
      <c r="AK75" s="95"/>
    </row>
    <row r="76" spans="3:38" x14ac:dyDescent="0.3">
      <c r="D76" s="2" t="s">
        <v>105</v>
      </c>
      <c r="E76" s="2">
        <v>1.677993288008752</v>
      </c>
      <c r="G76" s="23"/>
      <c r="H76" s="8" t="s">
        <v>30</v>
      </c>
      <c r="I76" s="8">
        <v>7.6159363525261137</v>
      </c>
      <c r="K76" s="40"/>
      <c r="L76" s="8" t="s">
        <v>30</v>
      </c>
      <c r="M76" s="8">
        <v>5.3099787600432764</v>
      </c>
      <c r="N76" s="8"/>
      <c r="Q76" s="30"/>
      <c r="R76" s="15" t="s">
        <v>19</v>
      </c>
      <c r="S76" s="15">
        <v>2.5639897440121389</v>
      </c>
      <c r="U76" s="68"/>
      <c r="V76" s="49" t="s">
        <v>30</v>
      </c>
      <c r="W76" s="49">
        <v>58.558342393980062</v>
      </c>
      <c r="X76" s="50"/>
      <c r="Z76" s="22"/>
      <c r="AD76" s="23"/>
      <c r="AE76" s="8" t="s">
        <v>30</v>
      </c>
      <c r="AF76" s="8">
        <v>5.8029767880204544</v>
      </c>
      <c r="AH76" s="96"/>
      <c r="AI76" s="90" t="s">
        <v>30</v>
      </c>
      <c r="AJ76" s="90">
        <v>34.369012462775622</v>
      </c>
      <c r="AK76" s="90"/>
    </row>
    <row r="77" spans="3:38" x14ac:dyDescent="0.3">
      <c r="D77" s="5" t="s">
        <v>2</v>
      </c>
      <c r="E77" s="5">
        <f>SUM(E76:E76)</f>
        <v>1.677993288008752</v>
      </c>
      <c r="G77" s="25"/>
      <c r="H77" s="9" t="s">
        <v>19</v>
      </c>
      <c r="I77" s="9">
        <v>85.664639504956966</v>
      </c>
      <c r="K77" s="52"/>
      <c r="L77" s="13" t="s">
        <v>105</v>
      </c>
      <c r="M77" s="13">
        <v>41.344938091434443</v>
      </c>
      <c r="N77" s="13">
        <v>926.02</v>
      </c>
      <c r="O77" s="1">
        <f>M77*20.23</f>
        <v>836.40809758971875</v>
      </c>
      <c r="R77" s="13" t="s">
        <v>105</v>
      </c>
      <c r="S77" s="2">
        <v>4.7259810960172643</v>
      </c>
      <c r="U77" s="40"/>
      <c r="V77" s="41" t="s">
        <v>19</v>
      </c>
      <c r="W77" s="41">
        <v>1.4639941440034461</v>
      </c>
      <c r="X77" s="42"/>
      <c r="AC77" s="3"/>
      <c r="AD77" s="25"/>
      <c r="AE77" s="9" t="s">
        <v>19</v>
      </c>
      <c r="AF77" s="9">
        <v>0.25099898115743668</v>
      </c>
      <c r="AH77" s="97"/>
      <c r="AI77" s="86" t="s">
        <v>19</v>
      </c>
      <c r="AJ77" s="86">
        <v>27.104073124739021</v>
      </c>
      <c r="AK77" s="86"/>
    </row>
    <row r="78" spans="3:38" x14ac:dyDescent="0.3">
      <c r="G78" s="23"/>
      <c r="H78" s="8" t="s">
        <v>105</v>
      </c>
      <c r="I78" s="8">
        <v>41.428244157322503</v>
      </c>
      <c r="K78" s="47"/>
      <c r="L78" s="11" t="s">
        <v>5</v>
      </c>
      <c r="M78" s="11">
        <v>29.417750828954119</v>
      </c>
      <c r="N78" s="11">
        <v>143.85280155358561</v>
      </c>
      <c r="O78" s="1">
        <v>143.85280155358561</v>
      </c>
      <c r="R78" s="2" t="s">
        <v>95</v>
      </c>
      <c r="S78" s="2">
        <v>17.720929005463208</v>
      </c>
      <c r="U78" s="43"/>
      <c r="V78" s="44" t="s">
        <v>18</v>
      </c>
      <c r="W78" s="44">
        <v>0.33499727916921301</v>
      </c>
      <c r="X78" s="45"/>
      <c r="AA78" s="3"/>
      <c r="AB78" s="3"/>
      <c r="AD78" s="23"/>
      <c r="AE78" s="8" t="s">
        <v>105</v>
      </c>
      <c r="AF78" s="8">
        <v>7.2979708080306462</v>
      </c>
      <c r="AH78" s="96"/>
      <c r="AI78" s="90" t="s">
        <v>105</v>
      </c>
      <c r="AJ78" s="90">
        <v>3.9519829129117139</v>
      </c>
      <c r="AK78" s="90">
        <v>88.48</v>
      </c>
      <c r="AL78" s="1">
        <f>AJ78*20.23</f>
        <v>79.948614328203973</v>
      </c>
    </row>
    <row r="79" spans="3:38" x14ac:dyDescent="0.3">
      <c r="G79" s="25"/>
      <c r="H79" s="9" t="s">
        <v>102</v>
      </c>
      <c r="I79" s="9">
        <v>99.528913860237097</v>
      </c>
      <c r="K79" s="43"/>
      <c r="L79" s="9" t="s">
        <v>95</v>
      </c>
      <c r="M79" s="9">
        <v>7.0209715328816431</v>
      </c>
      <c r="N79" s="9">
        <v>56.167772263053138</v>
      </c>
      <c r="O79" s="1">
        <v>56.167772263053138</v>
      </c>
      <c r="R79" s="5" t="s">
        <v>2</v>
      </c>
      <c r="S79" s="5">
        <f>SUM(S76:S78)</f>
        <v>25.010899845492609</v>
      </c>
      <c r="U79" s="40"/>
      <c r="V79" s="41" t="s">
        <v>105</v>
      </c>
      <c r="W79" s="41">
        <v>30.15287938812077</v>
      </c>
      <c r="X79" s="42">
        <v>675.36</v>
      </c>
      <c r="Y79" s="1">
        <f>W79*20.23</f>
        <v>609.99275002168315</v>
      </c>
      <c r="AD79" s="29"/>
      <c r="AE79" s="14" t="s">
        <v>2</v>
      </c>
      <c r="AF79" s="14">
        <f>SUM(AF76:AF78)</f>
        <v>13.351946577208537</v>
      </c>
      <c r="AH79" s="98"/>
      <c r="AI79" s="102" t="s">
        <v>103</v>
      </c>
      <c r="AJ79" s="102">
        <v>40.94202347434738</v>
      </c>
      <c r="AK79" s="102"/>
    </row>
    <row r="80" spans="3:38" x14ac:dyDescent="0.3">
      <c r="G80" s="28"/>
      <c r="H80" s="11" t="s">
        <v>94</v>
      </c>
      <c r="I80" s="11">
        <v>9.2893118824267109</v>
      </c>
      <c r="K80" s="53"/>
      <c r="L80" s="12" t="s">
        <v>2</v>
      </c>
      <c r="M80" s="12">
        <f>SUM(M76:M79)</f>
        <v>83.09363921331348</v>
      </c>
      <c r="N80" s="12">
        <f>SUM(N76:N79)</f>
        <v>1126.0405738166387</v>
      </c>
      <c r="O80" s="3">
        <f>SUM(O77:O79)</f>
        <v>1036.4286714063576</v>
      </c>
      <c r="U80" s="43"/>
      <c r="V80" s="46" t="s">
        <v>102</v>
      </c>
      <c r="W80" s="44">
        <v>6.7499765355757191</v>
      </c>
      <c r="X80" s="45">
        <v>66.149770048642054</v>
      </c>
      <c r="Y80" s="1">
        <v>66.149770048642054</v>
      </c>
      <c r="AH80" s="96"/>
      <c r="AI80" s="90" t="s">
        <v>102</v>
      </c>
      <c r="AJ80" s="90">
        <v>64.578099399733034</v>
      </c>
      <c r="AK80" s="90">
        <v>632.86537411738379</v>
      </c>
      <c r="AL80" s="1">
        <v>632.86537411738379</v>
      </c>
    </row>
    <row r="81" spans="3:39" x14ac:dyDescent="0.3">
      <c r="G81" s="25"/>
      <c r="H81" s="9" t="s">
        <v>5</v>
      </c>
      <c r="I81" s="9">
        <v>0.44099823598071469</v>
      </c>
      <c r="U81" s="53"/>
      <c r="V81" s="17" t="s">
        <v>2</v>
      </c>
      <c r="W81" s="54">
        <f>SUM(W76:W80)</f>
        <v>97.260189740849199</v>
      </c>
      <c r="X81" s="12">
        <f>SUM(X76:X80)</f>
        <v>741.50977004864205</v>
      </c>
      <c r="Y81" s="3">
        <f>SUM(Y79:Y80)</f>
        <v>676.14252007032519</v>
      </c>
      <c r="AE81" s="3"/>
      <c r="AF81" s="3"/>
      <c r="AH81" s="98"/>
      <c r="AI81" s="102" t="s">
        <v>94</v>
      </c>
      <c r="AJ81" s="102">
        <v>8.7808950776495323</v>
      </c>
      <c r="AK81" s="102">
        <v>149.87</v>
      </c>
      <c r="AL81" s="109">
        <v>149.87</v>
      </c>
      <c r="AM81" s="108" t="s">
        <v>141</v>
      </c>
    </row>
    <row r="82" spans="3:39" x14ac:dyDescent="0.3">
      <c r="G82" s="28"/>
      <c r="H82" s="11" t="s">
        <v>98</v>
      </c>
      <c r="I82" s="11">
        <v>17.421952699260089</v>
      </c>
      <c r="AH82" s="96"/>
      <c r="AI82" s="7" t="s">
        <v>2</v>
      </c>
      <c r="AJ82" s="7">
        <f>SUM(AJ76:AJ81)</f>
        <v>179.72608645215632</v>
      </c>
      <c r="AK82" s="7">
        <f>SUM(AK76:AK81)</f>
        <v>871.21537411738382</v>
      </c>
      <c r="AL82" s="3">
        <f>SUM(AL78:AL81)</f>
        <v>862.68398844558772</v>
      </c>
    </row>
    <row r="83" spans="3:39" x14ac:dyDescent="0.3">
      <c r="G83" s="25"/>
      <c r="H83" s="10" t="s">
        <v>2</v>
      </c>
      <c r="I83" s="10">
        <f>SUM(I76:I82)</f>
        <v>261.38999669271021</v>
      </c>
      <c r="AH83" s="99"/>
      <c r="AI83" s="100"/>
      <c r="AJ83" s="100"/>
      <c r="AK83" s="101"/>
    </row>
    <row r="86" spans="3:39" x14ac:dyDescent="0.3">
      <c r="C86" s="3" t="s">
        <v>0</v>
      </c>
      <c r="D86" s="3" t="s">
        <v>3</v>
      </c>
      <c r="E86" s="3" t="s">
        <v>1</v>
      </c>
      <c r="G86" s="6" t="s">
        <v>0</v>
      </c>
      <c r="H86" s="6" t="s">
        <v>3</v>
      </c>
      <c r="I86" s="6" t="s">
        <v>1</v>
      </c>
      <c r="K86" s="34" t="s">
        <v>0</v>
      </c>
      <c r="L86" s="35" t="s">
        <v>3</v>
      </c>
      <c r="M86" s="35" t="s">
        <v>1</v>
      </c>
      <c r="N86" s="35" t="s">
        <v>115</v>
      </c>
      <c r="Q86" s="3" t="s">
        <v>0</v>
      </c>
      <c r="R86" s="3" t="s">
        <v>3</v>
      </c>
      <c r="S86" s="3" t="s">
        <v>1</v>
      </c>
      <c r="U86" s="34" t="s">
        <v>0</v>
      </c>
      <c r="V86" s="35" t="s">
        <v>3</v>
      </c>
      <c r="W86" s="69" t="s">
        <v>1</v>
      </c>
      <c r="X86" s="36" t="s">
        <v>115</v>
      </c>
      <c r="Z86" s="3" t="s">
        <v>0</v>
      </c>
      <c r="AA86" s="3" t="s">
        <v>3</v>
      </c>
      <c r="AB86" s="3" t="s">
        <v>1</v>
      </c>
      <c r="AC86" s="3"/>
      <c r="AD86" s="70" t="s">
        <v>0</v>
      </c>
      <c r="AE86" s="104" t="s">
        <v>3</v>
      </c>
      <c r="AF86" s="63" t="s">
        <v>1</v>
      </c>
      <c r="AH86" s="6" t="s">
        <v>0</v>
      </c>
      <c r="AI86" s="6" t="s">
        <v>3</v>
      </c>
      <c r="AJ86" s="6" t="s">
        <v>1</v>
      </c>
      <c r="AK86" s="6" t="s">
        <v>115</v>
      </c>
    </row>
    <row r="87" spans="3:39" x14ac:dyDescent="0.3">
      <c r="C87" s="26" t="s">
        <v>37</v>
      </c>
      <c r="D87" s="4"/>
      <c r="E87" s="4"/>
      <c r="G87" s="26" t="s">
        <v>38</v>
      </c>
      <c r="H87" s="4"/>
      <c r="I87" s="4"/>
      <c r="K87" s="37" t="s">
        <v>39</v>
      </c>
      <c r="L87" s="38"/>
      <c r="M87" s="38"/>
      <c r="N87" s="38"/>
      <c r="Q87" s="26" t="s">
        <v>40</v>
      </c>
      <c r="R87" s="4"/>
      <c r="S87" s="4"/>
      <c r="U87" s="37" t="s">
        <v>41</v>
      </c>
      <c r="V87" s="38"/>
      <c r="W87" s="38"/>
      <c r="X87" s="39"/>
      <c r="Z87" s="26" t="s">
        <v>42</v>
      </c>
      <c r="AA87" s="4"/>
      <c r="AB87" s="4"/>
      <c r="AD87" s="37" t="s">
        <v>44</v>
      </c>
      <c r="AE87" s="94"/>
      <c r="AF87" s="95"/>
      <c r="AH87" s="57" t="s">
        <v>45</v>
      </c>
      <c r="AI87" s="38"/>
      <c r="AJ87" s="38"/>
      <c r="AK87" s="38"/>
    </row>
    <row r="88" spans="3:39" x14ac:dyDescent="0.3">
      <c r="D88" s="2" t="s">
        <v>20</v>
      </c>
      <c r="E88" s="2">
        <v>4.9459802160199997</v>
      </c>
      <c r="G88" s="25"/>
      <c r="H88" s="9" t="s">
        <v>30</v>
      </c>
      <c r="I88" s="9">
        <v>45.604395874919661</v>
      </c>
      <c r="K88" s="40"/>
      <c r="L88" s="8" t="s">
        <v>30</v>
      </c>
      <c r="M88" s="8">
        <v>0.75599697598681748</v>
      </c>
      <c r="N88" s="8"/>
      <c r="Q88" s="30"/>
      <c r="R88" s="2" t="s">
        <v>30</v>
      </c>
      <c r="S88" s="2">
        <v>3.076100389235898</v>
      </c>
      <c r="U88" s="40"/>
      <c r="V88" s="8" t="s">
        <v>30</v>
      </c>
      <c r="W88" s="8">
        <v>25.566102362830371</v>
      </c>
      <c r="X88" s="8"/>
      <c r="Z88" s="80"/>
      <c r="AA88" s="2" t="s">
        <v>20</v>
      </c>
      <c r="AB88" s="2">
        <v>0.81316154714103395</v>
      </c>
      <c r="AD88" s="82"/>
      <c r="AE88" s="90" t="s">
        <v>30</v>
      </c>
      <c r="AF88" s="90">
        <v>3.9462133619316191</v>
      </c>
      <c r="AH88" s="58"/>
      <c r="AI88" s="41" t="s">
        <v>30</v>
      </c>
      <c r="AJ88" s="41">
        <v>1.606993571946101</v>
      </c>
      <c r="AK88" s="41"/>
    </row>
    <row r="89" spans="3:39" x14ac:dyDescent="0.3">
      <c r="D89" s="5" t="s">
        <v>2</v>
      </c>
      <c r="E89" s="5">
        <f>SUM(E88:E88)</f>
        <v>4.9459802160199997</v>
      </c>
      <c r="G89" s="23"/>
      <c r="H89" s="8" t="s">
        <v>20</v>
      </c>
      <c r="I89" s="8">
        <v>3.5088968991034881</v>
      </c>
      <c r="K89" s="43"/>
      <c r="L89" s="9" t="s">
        <v>19</v>
      </c>
      <c r="M89" s="9">
        <v>1.901740255101984E-2</v>
      </c>
      <c r="N89" s="9"/>
      <c r="R89" s="2" t="s">
        <v>20</v>
      </c>
      <c r="S89" s="2">
        <v>4.8418500309351149</v>
      </c>
      <c r="U89" s="43"/>
      <c r="V89" s="9" t="s">
        <v>19</v>
      </c>
      <c r="W89" s="9">
        <v>0.43956254078230961</v>
      </c>
      <c r="X89" s="9"/>
      <c r="Z89" s="80"/>
      <c r="AA89" s="2" t="s">
        <v>100</v>
      </c>
      <c r="AB89" s="2">
        <v>13.384653163979079</v>
      </c>
      <c r="AD89" s="80"/>
      <c r="AE89" s="2" t="s">
        <v>20</v>
      </c>
      <c r="AF89" s="2">
        <v>42.333550058801713</v>
      </c>
      <c r="AH89" s="59"/>
      <c r="AI89" s="46" t="s">
        <v>19</v>
      </c>
      <c r="AJ89" s="46">
        <v>1.342283276869001</v>
      </c>
      <c r="AK89" s="46"/>
    </row>
    <row r="90" spans="3:39" x14ac:dyDescent="0.3">
      <c r="G90" s="25"/>
      <c r="H90" s="9" t="s">
        <v>102</v>
      </c>
      <c r="I90" s="9">
        <v>2.1492358915017609</v>
      </c>
      <c r="K90" s="40"/>
      <c r="L90" s="8" t="s">
        <v>18</v>
      </c>
      <c r="M90" s="8">
        <v>1.310796089807622E-3</v>
      </c>
      <c r="N90" s="8"/>
      <c r="R90" s="2" t="s">
        <v>94</v>
      </c>
      <c r="S90" s="2">
        <v>0.93715855852337282</v>
      </c>
      <c r="U90" s="40"/>
      <c r="V90" s="8" t="s">
        <v>20</v>
      </c>
      <c r="W90" s="8">
        <v>5.8879466010814756</v>
      </c>
      <c r="X90" s="8">
        <v>81.489180958967609</v>
      </c>
      <c r="Z90" s="80"/>
      <c r="AA90" s="5" t="s">
        <v>2</v>
      </c>
      <c r="AB90" s="5">
        <f>SUM(AB88:AB89)</f>
        <v>14.197814711120113</v>
      </c>
      <c r="AC90" s="3"/>
      <c r="AD90" s="82"/>
      <c r="AE90" s="7" t="s">
        <v>43</v>
      </c>
      <c r="AF90" s="7">
        <f>SUM(AF88:AF89)</f>
        <v>46.279763420733332</v>
      </c>
      <c r="AH90" s="58"/>
      <c r="AI90" s="48" t="s">
        <v>20</v>
      </c>
      <c r="AJ90" s="48">
        <v>15.760893414014349</v>
      </c>
      <c r="AK90" s="48">
        <v>218.13076484995861</v>
      </c>
    </row>
    <row r="91" spans="3:39" x14ac:dyDescent="0.3">
      <c r="G91" s="28"/>
      <c r="H91" s="11" t="s">
        <v>94</v>
      </c>
      <c r="I91" s="11">
        <v>2.4385029658240311</v>
      </c>
      <c r="K91" s="43"/>
      <c r="L91" s="9" t="s">
        <v>20</v>
      </c>
      <c r="M91" s="9">
        <v>3.8804850472779311</v>
      </c>
      <c r="N91" s="9">
        <v>53.705913054326572</v>
      </c>
      <c r="R91" s="5" t="s">
        <v>2</v>
      </c>
      <c r="S91" s="5">
        <f>SUM(S88:S90)</f>
        <v>8.8551089786943855</v>
      </c>
      <c r="U91" s="43"/>
      <c r="V91" s="13" t="s">
        <v>102</v>
      </c>
      <c r="W91" s="13">
        <v>2.4484014678075678</v>
      </c>
      <c r="X91" s="13">
        <v>23.994334384514168</v>
      </c>
      <c r="AH91" s="59"/>
      <c r="AI91" s="46" t="s">
        <v>94</v>
      </c>
      <c r="AJ91" s="46">
        <v>21.065586256514209</v>
      </c>
      <c r="AK91" s="46">
        <v>359.58955739869748</v>
      </c>
    </row>
    <row r="92" spans="3:39" x14ac:dyDescent="0.3">
      <c r="G92" s="25"/>
      <c r="H92" s="9" t="s">
        <v>100</v>
      </c>
      <c r="I92" s="9">
        <v>332.62899389680848</v>
      </c>
      <c r="K92" s="47"/>
      <c r="L92" s="11" t="s">
        <v>102</v>
      </c>
      <c r="M92" s="11">
        <v>3.0387519435440011</v>
      </c>
      <c r="N92" s="11">
        <v>29.779769046731211</v>
      </c>
      <c r="U92" s="40"/>
      <c r="V92" s="8" t="s">
        <v>94</v>
      </c>
      <c r="W92" s="8">
        <v>3.110375410937976</v>
      </c>
      <c r="X92" s="8">
        <v>53.094108264711252</v>
      </c>
      <c r="AH92" s="58"/>
      <c r="AI92" s="41" t="s">
        <v>100</v>
      </c>
      <c r="AJ92" s="41">
        <v>14.48302337051414</v>
      </c>
      <c r="AK92" s="41">
        <v>63.145981895441651</v>
      </c>
    </row>
    <row r="93" spans="3:39" x14ac:dyDescent="0.3">
      <c r="G93" s="28"/>
      <c r="H93" s="12" t="s">
        <v>2</v>
      </c>
      <c r="I93" s="12">
        <f>SUM(I88:I92)</f>
        <v>386.33002552815742</v>
      </c>
      <c r="K93" s="43"/>
      <c r="L93" s="9" t="s">
        <v>94</v>
      </c>
      <c r="M93" s="9">
        <v>2.878988881975832</v>
      </c>
      <c r="N93" s="9">
        <v>49.144340215327453</v>
      </c>
      <c r="U93" s="43"/>
      <c r="V93" s="13" t="s">
        <v>100</v>
      </c>
      <c r="W93" s="13">
        <v>19.66905461237786</v>
      </c>
      <c r="X93" s="13">
        <v>85.75707810996748</v>
      </c>
      <c r="AH93" s="64"/>
      <c r="AI93" s="56" t="s">
        <v>2</v>
      </c>
      <c r="AJ93" s="56">
        <f>SUM(AJ88:AJ92)</f>
        <v>54.258779889857799</v>
      </c>
      <c r="AK93" s="56">
        <f>SUM(AK88:AK92)</f>
        <v>640.86630414409774</v>
      </c>
    </row>
    <row r="94" spans="3:39" x14ac:dyDescent="0.3">
      <c r="K94" s="31"/>
      <c r="L94" s="90" t="s">
        <v>100</v>
      </c>
      <c r="M94" s="90">
        <v>40.686574350667449</v>
      </c>
      <c r="N94" s="90">
        <v>177.3934641689101</v>
      </c>
      <c r="U94" s="23"/>
      <c r="V94" s="7" t="s">
        <v>2</v>
      </c>
      <c r="W94" s="7">
        <f>SUM(W88:W93)</f>
        <v>57.12144299581756</v>
      </c>
      <c r="X94" s="7">
        <f>SUM(X88:X93)</f>
        <v>244.33470171816049</v>
      </c>
    </row>
    <row r="95" spans="3:39" x14ac:dyDescent="0.3">
      <c r="K95" s="43"/>
      <c r="L95" s="10" t="s">
        <v>2</v>
      </c>
      <c r="M95" s="10">
        <f>SUM(M88:M94)</f>
        <v>51.261125398092858</v>
      </c>
      <c r="N95" s="10">
        <f>SUM(N88:N94)</f>
        <v>310.02348648529534</v>
      </c>
    </row>
    <row r="98" spans="3:37" x14ac:dyDescent="0.3">
      <c r="C98" s="6" t="s">
        <v>0</v>
      </c>
      <c r="D98" s="6" t="s">
        <v>3</v>
      </c>
      <c r="E98" s="6" t="s">
        <v>1</v>
      </c>
      <c r="G98" s="6" t="s">
        <v>0</v>
      </c>
      <c r="H98" s="6" t="s">
        <v>3</v>
      </c>
      <c r="I98" s="6" t="s">
        <v>1</v>
      </c>
      <c r="K98" s="34" t="s">
        <v>0</v>
      </c>
      <c r="L98" s="35" t="s">
        <v>3</v>
      </c>
      <c r="M98" s="35" t="s">
        <v>1</v>
      </c>
      <c r="N98" s="35" t="s">
        <v>115</v>
      </c>
      <c r="Q98" s="3" t="s">
        <v>0</v>
      </c>
      <c r="R98" s="3" t="s">
        <v>3</v>
      </c>
      <c r="S98" s="3" t="s">
        <v>1</v>
      </c>
      <c r="U98" s="6" t="s">
        <v>0</v>
      </c>
      <c r="V98" s="6" t="s">
        <v>3</v>
      </c>
      <c r="W98" s="73" t="s">
        <v>1</v>
      </c>
      <c r="X98" s="63" t="s">
        <v>115</v>
      </c>
      <c r="Z98" s="3" t="s">
        <v>0</v>
      </c>
      <c r="AA98" s="3" t="s">
        <v>3</v>
      </c>
      <c r="AB98" s="3" t="s">
        <v>1</v>
      </c>
      <c r="AC98" s="3"/>
      <c r="AD98" s="6" t="s">
        <v>0</v>
      </c>
      <c r="AE98" s="6" t="s">
        <v>3</v>
      </c>
      <c r="AF98" s="6" t="s">
        <v>1</v>
      </c>
      <c r="AH98" s="6" t="s">
        <v>0</v>
      </c>
      <c r="AI98" s="6" t="s">
        <v>3</v>
      </c>
      <c r="AJ98" s="6" t="s">
        <v>1</v>
      </c>
      <c r="AK98" s="6" t="s">
        <v>115</v>
      </c>
    </row>
    <row r="99" spans="3:37" x14ac:dyDescent="0.3">
      <c r="C99" s="26" t="s">
        <v>29</v>
      </c>
      <c r="D99" s="4"/>
      <c r="E99" s="4"/>
      <c r="G99" s="26" t="s">
        <v>28</v>
      </c>
      <c r="H99" s="4"/>
      <c r="I99" s="4"/>
      <c r="K99" s="37" t="s">
        <v>31</v>
      </c>
      <c r="L99" s="38"/>
      <c r="M99" s="38"/>
      <c r="N99" s="38"/>
      <c r="Q99" s="26" t="s">
        <v>32</v>
      </c>
      <c r="R99" s="4"/>
      <c r="S99" s="4"/>
      <c r="U99" s="57" t="s">
        <v>33</v>
      </c>
      <c r="V99" s="38"/>
      <c r="W99" s="38"/>
      <c r="X99" s="39"/>
      <c r="Z99" s="26" t="s">
        <v>34</v>
      </c>
      <c r="AA99" s="4"/>
      <c r="AB99" s="4"/>
      <c r="AD99" s="26" t="s">
        <v>35</v>
      </c>
      <c r="AE99" s="4"/>
      <c r="AF99" s="4"/>
      <c r="AH99" s="57" t="s">
        <v>36</v>
      </c>
      <c r="AI99" s="38"/>
      <c r="AJ99" s="38"/>
      <c r="AK99" s="38"/>
    </row>
    <row r="100" spans="3:37" x14ac:dyDescent="0.3">
      <c r="C100" s="23"/>
      <c r="D100" s="11" t="s">
        <v>19</v>
      </c>
      <c r="E100" s="11">
        <v>6.5130913177262233</v>
      </c>
      <c r="G100" s="23"/>
      <c r="H100" s="8" t="s">
        <v>30</v>
      </c>
      <c r="I100" s="8">
        <v>16.47257787142377</v>
      </c>
      <c r="K100" s="40"/>
      <c r="L100" s="8" t="s">
        <v>30</v>
      </c>
      <c r="M100" s="8">
        <v>1.341787547146152</v>
      </c>
      <c r="N100" s="8"/>
      <c r="R100" s="2" t="s">
        <v>97</v>
      </c>
      <c r="S100" s="2">
        <v>0.8629965479777234</v>
      </c>
      <c r="U100" s="58"/>
      <c r="V100" s="8" t="s">
        <v>30</v>
      </c>
      <c r="W100" s="8">
        <v>3.5149889252218971</v>
      </c>
      <c r="X100" s="8"/>
      <c r="AA100" s="2" t="s">
        <v>19</v>
      </c>
      <c r="AB100" s="2">
        <v>12.022951907933461</v>
      </c>
      <c r="AD100" s="23"/>
      <c r="AE100" s="8" t="s">
        <v>19</v>
      </c>
      <c r="AF100" s="8">
        <v>8.6649328459498758</v>
      </c>
      <c r="AH100" s="58"/>
      <c r="AI100" s="8" t="s">
        <v>30</v>
      </c>
      <c r="AJ100" s="8">
        <v>1.9895622721873181</v>
      </c>
      <c r="AK100" s="8"/>
    </row>
    <row r="101" spans="3:37" x14ac:dyDescent="0.3">
      <c r="C101" s="25"/>
      <c r="D101" s="9" t="s">
        <v>94</v>
      </c>
      <c r="E101" s="9">
        <v>2.0259725306778278</v>
      </c>
      <c r="G101" s="25"/>
      <c r="H101" s="9" t="s">
        <v>19</v>
      </c>
      <c r="I101" s="9">
        <v>32.291358341761111</v>
      </c>
      <c r="K101" s="52"/>
      <c r="L101" s="13" t="s">
        <v>19</v>
      </c>
      <c r="M101" s="13">
        <v>2.368003357158301</v>
      </c>
      <c r="N101" s="13"/>
      <c r="R101" s="2" t="s">
        <v>5</v>
      </c>
      <c r="S101" s="2">
        <v>7.12497149985996</v>
      </c>
      <c r="U101" s="59"/>
      <c r="V101" s="9" t="s">
        <v>19</v>
      </c>
      <c r="W101" s="9">
        <v>28.327751485797432</v>
      </c>
      <c r="X101" s="9"/>
      <c r="AA101" s="2" t="s">
        <v>5</v>
      </c>
      <c r="AB101" s="2">
        <v>9.1269634919523099</v>
      </c>
      <c r="AD101" s="25"/>
      <c r="AE101" s="9" t="s">
        <v>94</v>
      </c>
      <c r="AF101" s="9">
        <v>1.542026147773939</v>
      </c>
      <c r="AH101" s="59"/>
      <c r="AI101" s="9" t="s">
        <v>102</v>
      </c>
      <c r="AJ101" s="9">
        <v>0.92199631201182097</v>
      </c>
      <c r="AK101" s="9">
        <v>9.0355638577158466</v>
      </c>
    </row>
    <row r="102" spans="3:37" x14ac:dyDescent="0.3">
      <c r="C102" s="23"/>
      <c r="D102" s="8" t="s">
        <v>5</v>
      </c>
      <c r="E102" s="8">
        <v>22.98281326019303</v>
      </c>
      <c r="G102" s="23"/>
      <c r="H102" s="8" t="s">
        <v>96</v>
      </c>
      <c r="I102" s="8">
        <v>0.79805873288399631</v>
      </c>
      <c r="K102" s="40"/>
      <c r="L102" s="8" t="s">
        <v>102</v>
      </c>
      <c r="M102" s="8">
        <v>1.89399242392957</v>
      </c>
      <c r="N102" s="8">
        <v>18.561125754509781</v>
      </c>
      <c r="R102" s="5" t="s">
        <v>2</v>
      </c>
      <c r="S102" s="5">
        <f>SUM(S100:S101)</f>
        <v>7.9879680478376835</v>
      </c>
      <c r="U102" s="58"/>
      <c r="V102" s="8" t="s">
        <v>18</v>
      </c>
      <c r="W102" s="8">
        <v>11.71671395465685</v>
      </c>
      <c r="X102" s="8"/>
      <c r="AA102" s="5" t="s">
        <v>2</v>
      </c>
      <c r="AB102" s="5">
        <f>SUM(AB100:AB101)</f>
        <v>21.149915399885771</v>
      </c>
      <c r="AC102" s="3"/>
      <c r="AD102" s="23"/>
      <c r="AE102" s="8" t="s">
        <v>5</v>
      </c>
      <c r="AF102" s="8">
        <v>0.62299750800928422</v>
      </c>
      <c r="AH102" s="58"/>
      <c r="AI102" s="8" t="s">
        <v>94</v>
      </c>
      <c r="AJ102" s="8">
        <v>1.235639204741025</v>
      </c>
      <c r="AK102" s="8">
        <v>21.092361224929292</v>
      </c>
    </row>
    <row r="103" spans="3:37" x14ac:dyDescent="0.3">
      <c r="C103" s="25"/>
      <c r="D103" s="10" t="s">
        <v>2</v>
      </c>
      <c r="E103" s="10">
        <f>SUM(E100:E102)</f>
        <v>31.521877108597081</v>
      </c>
      <c r="G103" s="25"/>
      <c r="H103" s="9" t="s">
        <v>102</v>
      </c>
      <c r="I103" s="9">
        <v>18.060207394251421</v>
      </c>
      <c r="K103" s="52"/>
      <c r="L103" s="13" t="s">
        <v>94</v>
      </c>
      <c r="M103" s="13">
        <v>1.607993786119206</v>
      </c>
      <c r="N103" s="13">
        <v>27.44845392905486</v>
      </c>
      <c r="U103" s="59"/>
      <c r="V103" s="13" t="s">
        <v>102</v>
      </c>
      <c r="W103" s="13">
        <v>6.7249951002582176</v>
      </c>
      <c r="X103" s="13">
        <v>65.904951982530562</v>
      </c>
      <c r="AD103" s="25"/>
      <c r="AE103" s="10" t="s">
        <v>2</v>
      </c>
      <c r="AF103" s="10">
        <f>SUM(AF100:AF102)</f>
        <v>10.829956501733099</v>
      </c>
      <c r="AH103" s="59"/>
      <c r="AI103" s="9" t="s">
        <v>97</v>
      </c>
      <c r="AJ103" s="9">
        <v>0.478018152515023</v>
      </c>
      <c r="AK103" s="9">
        <v>10.707606616336509</v>
      </c>
    </row>
    <row r="104" spans="3:37" x14ac:dyDescent="0.3">
      <c r="G104" s="28"/>
      <c r="H104" s="11" t="s">
        <v>94</v>
      </c>
      <c r="I104" s="11">
        <v>30.14060491497867</v>
      </c>
      <c r="K104" s="40"/>
      <c r="L104" s="8" t="s">
        <v>97</v>
      </c>
      <c r="M104" s="8">
        <v>0.83399666401562011</v>
      </c>
      <c r="N104" s="8">
        <v>18.681525273949891</v>
      </c>
      <c r="U104" s="58"/>
      <c r="V104" s="8" t="s">
        <v>94</v>
      </c>
      <c r="W104" s="8">
        <v>21.915023058947881</v>
      </c>
      <c r="X104" s="8">
        <v>374.08944361624032</v>
      </c>
      <c r="AH104" s="58"/>
      <c r="AI104" s="8" t="s">
        <v>100</v>
      </c>
      <c r="AJ104" s="8">
        <v>1.000995996054449</v>
      </c>
      <c r="AK104" s="8">
        <v>4.364342542797397</v>
      </c>
    </row>
    <row r="105" spans="3:37" x14ac:dyDescent="0.3">
      <c r="G105" s="25"/>
      <c r="H105" s="9" t="s">
        <v>97</v>
      </c>
      <c r="I105" s="9">
        <v>18.86019819018469</v>
      </c>
      <c r="K105" s="52"/>
      <c r="L105" s="13" t="s">
        <v>100</v>
      </c>
      <c r="M105" s="13">
        <v>52.434612047602378</v>
      </c>
      <c r="N105" s="13">
        <v>228.61490852754639</v>
      </c>
      <c r="U105" s="59"/>
      <c r="V105" s="13" t="s">
        <v>97</v>
      </c>
      <c r="W105" s="13">
        <v>4.8695229273671377</v>
      </c>
      <c r="X105" s="13">
        <v>109.0773135730239</v>
      </c>
      <c r="AH105" s="59"/>
      <c r="AI105" s="9" t="s">
        <v>5</v>
      </c>
      <c r="AJ105" s="9">
        <v>1.3894141059085661</v>
      </c>
      <c r="AK105" s="9">
        <v>6.7942349778928897</v>
      </c>
    </row>
    <row r="106" spans="3:37" x14ac:dyDescent="0.3">
      <c r="G106" s="28"/>
      <c r="H106" s="11" t="s">
        <v>100</v>
      </c>
      <c r="I106" s="11">
        <v>53.926325972418688</v>
      </c>
      <c r="K106" s="40"/>
      <c r="L106" s="8" t="s">
        <v>5</v>
      </c>
      <c r="M106" s="8">
        <v>25.010412934485249</v>
      </c>
      <c r="N106" s="8">
        <v>122.3009192496329</v>
      </c>
      <c r="U106" s="58"/>
      <c r="V106" s="8" t="s">
        <v>100</v>
      </c>
      <c r="W106" s="8">
        <v>5.6026377234732401</v>
      </c>
      <c r="X106" s="8">
        <v>24.427500474343319</v>
      </c>
      <c r="AH106" s="65"/>
      <c r="AI106" s="7" t="s">
        <v>2</v>
      </c>
      <c r="AJ106" s="7">
        <f>SUM(AJ100:AJ105)</f>
        <v>7.0156260434182025</v>
      </c>
      <c r="AK106" s="7">
        <f>SUM(AK100:AK105)</f>
        <v>51.994109219671934</v>
      </c>
    </row>
    <row r="107" spans="3:37" x14ac:dyDescent="0.3">
      <c r="G107" s="25"/>
      <c r="H107" s="9" t="s">
        <v>5</v>
      </c>
      <c r="I107" s="9">
        <v>313.59945878436628</v>
      </c>
      <c r="K107" s="55"/>
      <c r="L107" s="14" t="s">
        <v>2</v>
      </c>
      <c r="M107" s="14">
        <f>SUM(M100:M106)</f>
        <v>85.490798760456471</v>
      </c>
      <c r="N107" s="14">
        <f>SUM(N100:N106)</f>
        <v>415.60693273469383</v>
      </c>
      <c r="U107" s="64"/>
      <c r="V107" s="13" t="s">
        <v>5</v>
      </c>
      <c r="W107" s="13">
        <v>28.28966418322592</v>
      </c>
      <c r="X107" s="13">
        <v>138.33645785597469</v>
      </c>
    </row>
    <row r="108" spans="3:37" x14ac:dyDescent="0.3">
      <c r="G108" s="28"/>
      <c r="H108" s="12" t="s">
        <v>2</v>
      </c>
      <c r="I108" s="12">
        <f>SUM(I100:I107)</f>
        <v>484.14879020226863</v>
      </c>
      <c r="U108" s="58"/>
      <c r="V108" s="7" t="s">
        <v>2</v>
      </c>
      <c r="W108" s="7">
        <f>SUM(W100:W107)</f>
        <v>110.96129735894858</v>
      </c>
      <c r="X108" s="7">
        <f>SUM(X100:X107)</f>
        <v>711.83566750211276</v>
      </c>
    </row>
    <row r="111" spans="3:37" x14ac:dyDescent="0.3">
      <c r="C111" s="3" t="s">
        <v>0</v>
      </c>
      <c r="D111" s="3" t="s">
        <v>3</v>
      </c>
      <c r="E111" s="3" t="s">
        <v>1</v>
      </c>
      <c r="G111" s="3" t="s">
        <v>0</v>
      </c>
      <c r="H111" s="3" t="s">
        <v>3</v>
      </c>
      <c r="I111" s="3" t="s">
        <v>1</v>
      </c>
      <c r="K111" s="34" t="s">
        <v>0</v>
      </c>
      <c r="L111" s="35" t="s">
        <v>3</v>
      </c>
      <c r="M111" s="35" t="s">
        <v>1</v>
      </c>
      <c r="N111" s="35" t="s">
        <v>115</v>
      </c>
      <c r="Q111" s="6" t="s">
        <v>0</v>
      </c>
      <c r="R111" s="6" t="s">
        <v>3</v>
      </c>
      <c r="S111" s="6" t="s">
        <v>1</v>
      </c>
      <c r="U111" s="6" t="s">
        <v>0</v>
      </c>
      <c r="V111" s="6" t="s">
        <v>3</v>
      </c>
      <c r="W111" s="73" t="s">
        <v>1</v>
      </c>
      <c r="X111" s="63" t="s">
        <v>115</v>
      </c>
      <c r="Z111" s="6" t="s">
        <v>0</v>
      </c>
      <c r="AA111" s="6" t="s">
        <v>3</v>
      </c>
      <c r="AB111" s="6" t="s">
        <v>1</v>
      </c>
      <c r="AC111" s="20"/>
      <c r="AD111" s="20"/>
      <c r="AE111" s="20"/>
      <c r="AF111" s="20"/>
      <c r="AH111" s="70" t="s">
        <v>0</v>
      </c>
      <c r="AI111" s="6" t="s">
        <v>3</v>
      </c>
      <c r="AJ111" s="6" t="s">
        <v>1</v>
      </c>
      <c r="AK111" s="6" t="s">
        <v>115</v>
      </c>
    </row>
    <row r="112" spans="3:37" x14ac:dyDescent="0.3">
      <c r="C112" s="26" t="s">
        <v>22</v>
      </c>
      <c r="D112" s="4"/>
      <c r="E112" s="4"/>
      <c r="G112" s="26" t="s">
        <v>23</v>
      </c>
      <c r="H112" s="4"/>
      <c r="I112" s="4"/>
      <c r="K112" s="37" t="s">
        <v>24</v>
      </c>
      <c r="L112" s="38"/>
      <c r="M112" s="38"/>
      <c r="N112" s="38"/>
      <c r="Q112" s="26" t="s">
        <v>25</v>
      </c>
      <c r="R112" s="4"/>
      <c r="S112" s="4"/>
      <c r="U112" s="57" t="s">
        <v>26</v>
      </c>
      <c r="V112" s="38"/>
      <c r="W112" s="38"/>
      <c r="X112" s="39"/>
      <c r="Z112" s="26" t="s">
        <v>27</v>
      </c>
      <c r="AA112" s="4"/>
      <c r="AB112" s="4"/>
      <c r="AD112" s="22"/>
      <c r="AH112" s="37" t="s">
        <v>82</v>
      </c>
      <c r="AI112" s="38"/>
      <c r="AJ112" s="38"/>
      <c r="AK112" s="38"/>
    </row>
    <row r="113" spans="3:37" x14ac:dyDescent="0.3">
      <c r="D113" s="2" t="s">
        <v>100</v>
      </c>
      <c r="E113" s="2">
        <v>7.2969708120262551</v>
      </c>
      <c r="H113" s="2" t="s">
        <v>100</v>
      </c>
      <c r="I113" s="2">
        <v>290.19532382879891</v>
      </c>
      <c r="K113" s="40"/>
      <c r="L113" s="8" t="s">
        <v>100</v>
      </c>
      <c r="M113" s="8">
        <v>47.922220993631008</v>
      </c>
      <c r="N113" s="8">
        <v>208.9408835322312</v>
      </c>
      <c r="Q113" s="23"/>
      <c r="R113" s="8" t="s">
        <v>18</v>
      </c>
      <c r="S113" s="8">
        <v>8.1449612198159738</v>
      </c>
      <c r="U113" s="58"/>
      <c r="V113" s="8" t="s">
        <v>100</v>
      </c>
      <c r="W113" s="8">
        <v>15.50342095643582</v>
      </c>
      <c r="X113" s="8">
        <v>67.594915370060207</v>
      </c>
      <c r="Z113" s="23"/>
      <c r="AA113" s="8" t="s">
        <v>100</v>
      </c>
      <c r="AB113" s="8">
        <v>9.3449626200355862</v>
      </c>
      <c r="AH113" s="87"/>
      <c r="AI113" s="9" t="s">
        <v>100</v>
      </c>
      <c r="AJ113" s="9">
        <v>1.4962321390014</v>
      </c>
      <c r="AK113" s="9">
        <v>6.5235721260461057</v>
      </c>
    </row>
    <row r="114" spans="3:37" x14ac:dyDescent="0.3">
      <c r="D114" s="5" t="s">
        <v>2</v>
      </c>
      <c r="E114" s="5">
        <f>SUM(E113:E113)</f>
        <v>7.2969708120262551</v>
      </c>
      <c r="H114" s="2" t="s">
        <v>5</v>
      </c>
      <c r="I114" s="2">
        <v>15.562061556145821</v>
      </c>
      <c r="K114" s="52"/>
      <c r="L114" s="13" t="s">
        <v>5</v>
      </c>
      <c r="M114" s="13">
        <v>2.716865885477748E-2</v>
      </c>
      <c r="N114" s="13">
        <v>0.12986618932583641</v>
      </c>
      <c r="Q114" s="29"/>
      <c r="R114" s="13" t="s">
        <v>100</v>
      </c>
      <c r="S114" s="13">
        <v>3.1739873040099869</v>
      </c>
      <c r="U114" s="13"/>
      <c r="V114" s="14" t="s">
        <v>2</v>
      </c>
      <c r="W114" s="14">
        <f>SUM(W113:W113)</f>
        <v>15.50342095643582</v>
      </c>
      <c r="X114" s="14">
        <f>SUM(X113:X113)</f>
        <v>67.594915370060207</v>
      </c>
      <c r="Z114" s="25"/>
      <c r="AA114" s="10" t="s">
        <v>2</v>
      </c>
      <c r="AB114" s="10">
        <f>SUM(AB113)</f>
        <v>9.3449626200355862</v>
      </c>
      <c r="AC114" s="3"/>
      <c r="AE114" s="3"/>
      <c r="AF114" s="3"/>
      <c r="AH114" s="93"/>
      <c r="AI114" s="7" t="s">
        <v>2</v>
      </c>
      <c r="AJ114" s="7">
        <f>SUM(AJ113:AJ113)</f>
        <v>1.4962321390014</v>
      </c>
      <c r="AK114" s="7">
        <f>SUM(AK113:AK113)</f>
        <v>6.5235721260461057</v>
      </c>
    </row>
    <row r="115" spans="3:37" x14ac:dyDescent="0.3">
      <c r="H115" s="7" t="s">
        <v>2</v>
      </c>
      <c r="I115" s="7">
        <f>SUM(I113:I114)</f>
        <v>305.75738538494471</v>
      </c>
      <c r="K115" s="53"/>
      <c r="L115" s="12" t="s">
        <v>2</v>
      </c>
      <c r="M115" s="12">
        <f>SUM(M113:M114)</f>
        <v>47.949389652485785</v>
      </c>
      <c r="N115" s="12">
        <f>SUM(N113:N114)</f>
        <v>209.07074972155704</v>
      </c>
      <c r="Q115" s="28"/>
      <c r="R115" s="12" t="s">
        <v>2</v>
      </c>
      <c r="S115" s="12">
        <f>SUM(S113:S114)</f>
        <v>11.318948523825961</v>
      </c>
      <c r="AA115" s="3"/>
      <c r="AB115" s="3"/>
      <c r="AC115" s="3"/>
      <c r="AH115" s="80"/>
      <c r="AI115" s="80"/>
      <c r="AJ115" s="80"/>
      <c r="AK115" s="80"/>
    </row>
    <row r="116" spans="3:37" x14ac:dyDescent="0.3">
      <c r="L116" s="3"/>
      <c r="M116" s="3"/>
      <c r="N116" s="3"/>
      <c r="R116" s="3"/>
      <c r="S116" s="3"/>
    </row>
    <row r="119" spans="3:37" x14ac:dyDescent="0.3">
      <c r="C119" s="3" t="s">
        <v>0</v>
      </c>
      <c r="D119" s="3" t="s">
        <v>3</v>
      </c>
      <c r="E119" s="3" t="s">
        <v>1</v>
      </c>
      <c r="G119" s="3" t="s">
        <v>0</v>
      </c>
      <c r="H119" s="3" t="s">
        <v>3</v>
      </c>
      <c r="I119" s="3" t="s">
        <v>1</v>
      </c>
      <c r="K119" s="34" t="s">
        <v>0</v>
      </c>
      <c r="L119" s="35" t="s">
        <v>3</v>
      </c>
      <c r="M119" s="35" t="s">
        <v>1</v>
      </c>
      <c r="N119" s="35" t="s">
        <v>115</v>
      </c>
      <c r="Q119" s="3" t="s">
        <v>0</v>
      </c>
      <c r="R119" s="3" t="s">
        <v>3</v>
      </c>
      <c r="S119" s="3" t="s">
        <v>1</v>
      </c>
      <c r="U119" s="6" t="s">
        <v>0</v>
      </c>
      <c r="V119" s="6" t="s">
        <v>3</v>
      </c>
      <c r="W119" s="73" t="s">
        <v>1</v>
      </c>
      <c r="X119" s="63" t="s">
        <v>115</v>
      </c>
      <c r="AD119" s="6" t="s">
        <v>0</v>
      </c>
      <c r="AE119" s="6" t="s">
        <v>3</v>
      </c>
      <c r="AF119" s="6" t="s">
        <v>1</v>
      </c>
      <c r="AH119" s="6" t="s">
        <v>0</v>
      </c>
      <c r="AI119" s="6" t="s">
        <v>3</v>
      </c>
      <c r="AJ119" s="6" t="s">
        <v>1</v>
      </c>
      <c r="AK119" s="6" t="s">
        <v>115</v>
      </c>
    </row>
    <row r="120" spans="3:37" x14ac:dyDescent="0.3">
      <c r="C120" s="26" t="s">
        <v>17</v>
      </c>
      <c r="D120" s="4"/>
      <c r="E120" s="4"/>
      <c r="G120" s="26" t="s">
        <v>12</v>
      </c>
      <c r="H120" s="4"/>
      <c r="I120" s="4"/>
      <c r="K120" s="37" t="s">
        <v>13</v>
      </c>
      <c r="L120" s="38"/>
      <c r="M120" s="38"/>
      <c r="N120" s="38"/>
      <c r="Q120" s="26" t="s">
        <v>14</v>
      </c>
      <c r="R120" s="4"/>
      <c r="S120" s="4"/>
      <c r="U120" s="57" t="s">
        <v>15</v>
      </c>
      <c r="V120" s="38"/>
      <c r="W120" s="38"/>
      <c r="X120" s="39"/>
      <c r="AD120" s="26" t="s">
        <v>21</v>
      </c>
      <c r="AE120" s="4"/>
      <c r="AF120" s="4"/>
      <c r="AH120" s="57" t="s">
        <v>16</v>
      </c>
      <c r="AI120" s="38"/>
      <c r="AJ120" s="38"/>
      <c r="AK120" s="38"/>
    </row>
    <row r="121" spans="3:37" x14ac:dyDescent="0.3">
      <c r="D121" s="2" t="s">
        <v>18</v>
      </c>
      <c r="E121" s="2">
        <v>1.031995872006257</v>
      </c>
      <c r="H121" s="2" t="s">
        <v>19</v>
      </c>
      <c r="I121" s="2">
        <v>34.985526597755033</v>
      </c>
      <c r="K121" s="40"/>
      <c r="L121" s="8" t="s">
        <v>19</v>
      </c>
      <c r="M121" s="8">
        <v>3.5254218958891368</v>
      </c>
      <c r="N121" s="8"/>
      <c r="R121" s="2" t="s">
        <v>19</v>
      </c>
      <c r="S121" s="2">
        <v>20.925918369164119</v>
      </c>
      <c r="U121" s="58"/>
      <c r="V121" s="8" t="s">
        <v>19</v>
      </c>
      <c r="W121" s="8">
        <v>22.84240139760464</v>
      </c>
      <c r="X121" s="8"/>
      <c r="AD121" s="31"/>
      <c r="AE121" s="8" t="s">
        <v>19</v>
      </c>
      <c r="AF121" s="8">
        <v>1.158995364004922</v>
      </c>
      <c r="AH121" s="59"/>
      <c r="AI121" s="9" t="s">
        <v>19</v>
      </c>
      <c r="AJ121" s="9">
        <v>45.488706187904207</v>
      </c>
      <c r="AK121" s="9"/>
    </row>
    <row r="122" spans="3:37" x14ac:dyDescent="0.3">
      <c r="D122" s="5" t="s">
        <v>2</v>
      </c>
      <c r="E122" s="5">
        <f>SUM(E121:E121)</f>
        <v>1.031995872006257</v>
      </c>
      <c r="H122" s="2" t="s">
        <v>104</v>
      </c>
      <c r="I122" s="2">
        <v>45.838130107040627</v>
      </c>
      <c r="K122" s="43"/>
      <c r="L122" s="9" t="s">
        <v>18</v>
      </c>
      <c r="M122" s="9">
        <v>175.18701590773679</v>
      </c>
      <c r="N122" s="9"/>
      <c r="R122" s="2" t="s">
        <v>104</v>
      </c>
      <c r="S122" s="2">
        <v>23.762882163293391</v>
      </c>
      <c r="U122" s="59"/>
      <c r="V122" s="9" t="s">
        <v>104</v>
      </c>
      <c r="W122" s="9">
        <v>3.8141857255300589</v>
      </c>
      <c r="X122" s="9"/>
      <c r="AD122" s="32"/>
      <c r="AE122" s="9" t="s">
        <v>18</v>
      </c>
      <c r="AF122" s="9">
        <v>10.322958708060071</v>
      </c>
      <c r="AH122" s="58"/>
      <c r="AI122" s="8" t="s">
        <v>104</v>
      </c>
      <c r="AJ122" s="8">
        <v>28.820323832580321</v>
      </c>
      <c r="AK122" s="8"/>
    </row>
    <row r="123" spans="3:37" x14ac:dyDescent="0.3">
      <c r="H123" s="2" t="s">
        <v>18</v>
      </c>
      <c r="I123" s="2">
        <v>127.2142602320547</v>
      </c>
      <c r="K123" s="53"/>
      <c r="L123" s="12" t="s">
        <v>2</v>
      </c>
      <c r="M123" s="12">
        <f>SUM(M121:M122)</f>
        <v>178.71243780362593</v>
      </c>
      <c r="N123" s="12">
        <v>0</v>
      </c>
      <c r="R123" s="2" t="s">
        <v>18</v>
      </c>
      <c r="S123" s="2">
        <v>285.32597049713019</v>
      </c>
      <c r="U123" s="58"/>
      <c r="V123" s="8" t="s">
        <v>18</v>
      </c>
      <c r="W123" s="8">
        <v>155.56441888037531</v>
      </c>
      <c r="X123" s="8"/>
      <c r="AD123" s="31"/>
      <c r="AE123" s="7" t="s">
        <v>2</v>
      </c>
      <c r="AF123" s="7">
        <f>SUM(AF121:AF122)</f>
        <v>11.481954072064992</v>
      </c>
      <c r="AH123" s="59"/>
      <c r="AI123" s="9" t="s">
        <v>18</v>
      </c>
      <c r="AJ123" s="9">
        <v>354.21001212455582</v>
      </c>
      <c r="AK123" s="9"/>
    </row>
    <row r="124" spans="3:37" x14ac:dyDescent="0.3">
      <c r="H124" s="2" t="s">
        <v>20</v>
      </c>
      <c r="I124" s="2">
        <v>0.5459978222581594</v>
      </c>
      <c r="R124" s="13" t="s">
        <v>20</v>
      </c>
      <c r="S124" s="2">
        <v>2.775988896012493</v>
      </c>
      <c r="U124" s="59"/>
      <c r="V124" s="9" t="s">
        <v>20</v>
      </c>
      <c r="W124" s="9">
        <v>10.49468892821128</v>
      </c>
      <c r="X124" s="9">
        <v>145.2464947664441</v>
      </c>
      <c r="AH124" s="58"/>
      <c r="AI124" s="8" t="s">
        <v>20</v>
      </c>
      <c r="AJ124" s="8">
        <v>0.83499665337497642</v>
      </c>
      <c r="AK124" s="8">
        <v>11.55635368270967</v>
      </c>
    </row>
    <row r="125" spans="3:37" x14ac:dyDescent="0.3">
      <c r="D125" s="3"/>
      <c r="E125" s="3"/>
      <c r="H125" s="2" t="s">
        <v>4</v>
      </c>
      <c r="I125" s="2">
        <v>8.1618956830969536E-2</v>
      </c>
      <c r="R125" s="5" t="s">
        <v>96</v>
      </c>
      <c r="S125" s="5">
        <v>7.2490046815752072</v>
      </c>
      <c r="U125" s="58"/>
      <c r="V125" s="8" t="s">
        <v>4</v>
      </c>
      <c r="W125" s="8">
        <v>0.52199806325681819</v>
      </c>
      <c r="X125" s="8"/>
      <c r="AE125" s="3"/>
      <c r="AF125" s="3"/>
      <c r="AH125" s="59"/>
      <c r="AI125" s="9" t="s">
        <v>96</v>
      </c>
      <c r="AJ125" s="9">
        <v>3.9712108575480829</v>
      </c>
      <c r="AK125" s="9"/>
    </row>
    <row r="126" spans="3:37" x14ac:dyDescent="0.3">
      <c r="H126" s="2" t="s">
        <v>96</v>
      </c>
      <c r="I126" s="2">
        <v>10.11759645909674</v>
      </c>
      <c r="R126" s="2" t="s">
        <v>94</v>
      </c>
      <c r="S126" s="2">
        <v>3.3249867000135009</v>
      </c>
      <c r="U126" s="59"/>
      <c r="V126" s="9" t="s">
        <v>94</v>
      </c>
      <c r="W126" s="9">
        <v>5.2589789638467694</v>
      </c>
      <c r="X126" s="9">
        <v>89.77077091286435</v>
      </c>
      <c r="AH126" s="58"/>
      <c r="AI126" s="8" t="s">
        <v>94</v>
      </c>
      <c r="AJ126" s="8">
        <v>1.7689706003719202E-2</v>
      </c>
      <c r="AK126" s="8">
        <v>0.30196328148348678</v>
      </c>
    </row>
    <row r="127" spans="3:37" x14ac:dyDescent="0.3">
      <c r="H127" s="2" t="s">
        <v>94</v>
      </c>
      <c r="I127" s="2">
        <v>136.47596700420431</v>
      </c>
      <c r="R127" s="5" t="s">
        <v>2</v>
      </c>
      <c r="S127" s="5">
        <f>SUM(S121:S126)</f>
        <v>343.3647513071889</v>
      </c>
      <c r="U127" s="58"/>
      <c r="V127" s="7" t="s">
        <v>2</v>
      </c>
      <c r="W127" s="7">
        <f>SUM(W121:W126)</f>
        <v>198.49667195882489</v>
      </c>
      <c r="X127" s="7">
        <f>SUM(X121:X126)</f>
        <v>235.01726567930845</v>
      </c>
      <c r="AH127" s="59"/>
      <c r="AI127" s="9" t="s">
        <v>100</v>
      </c>
      <c r="AJ127" s="9">
        <v>4.9860346203494089E-2</v>
      </c>
      <c r="AK127" s="9">
        <v>0.21739110944723419</v>
      </c>
    </row>
    <row r="128" spans="3:37" x14ac:dyDescent="0.3">
      <c r="H128" s="81" t="s">
        <v>98</v>
      </c>
      <c r="I128" s="81">
        <v>32.949917032501531</v>
      </c>
      <c r="AH128" s="105"/>
      <c r="AI128" s="7" t="s">
        <v>2</v>
      </c>
      <c r="AJ128" s="7">
        <f>SUM(AJ121:AJ127)</f>
        <v>433.39279970817057</v>
      </c>
      <c r="AK128" s="7">
        <f>SUM(AK121:AK127)</f>
        <v>12.07570807364039</v>
      </c>
    </row>
    <row r="129" spans="3:37" x14ac:dyDescent="0.3">
      <c r="C129" s="3"/>
      <c r="D129" s="3"/>
      <c r="E129" s="3"/>
      <c r="H129" s="7" t="s">
        <v>2</v>
      </c>
      <c r="I129" s="7">
        <f>SUM(I121:I128)</f>
        <v>388.2090142117421</v>
      </c>
    </row>
    <row r="130" spans="3:37" x14ac:dyDescent="0.3">
      <c r="C130" s="3"/>
      <c r="D130" s="3"/>
      <c r="E130" s="3"/>
    </row>
    <row r="131" spans="3:37" x14ac:dyDescent="0.3">
      <c r="G131" s="3" t="s">
        <v>0</v>
      </c>
      <c r="H131" s="3" t="s">
        <v>3</v>
      </c>
      <c r="I131" s="3" t="s">
        <v>1</v>
      </c>
      <c r="K131" s="34" t="s">
        <v>0</v>
      </c>
      <c r="L131" s="35" t="s">
        <v>3</v>
      </c>
      <c r="M131" s="35" t="s">
        <v>1</v>
      </c>
      <c r="N131" s="35" t="s">
        <v>115</v>
      </c>
      <c r="Q131" s="3" t="s">
        <v>0</v>
      </c>
      <c r="R131" s="3" t="s">
        <v>3</v>
      </c>
      <c r="S131" s="3" t="s">
        <v>1</v>
      </c>
      <c r="U131" s="6" t="s">
        <v>0</v>
      </c>
      <c r="V131" s="6" t="s">
        <v>3</v>
      </c>
      <c r="W131" s="73" t="s">
        <v>1</v>
      </c>
      <c r="X131" s="6" t="s">
        <v>115</v>
      </c>
      <c r="Z131" s="6" t="s">
        <v>0</v>
      </c>
      <c r="AA131" s="6" t="s">
        <v>3</v>
      </c>
      <c r="AB131" s="6" t="s">
        <v>1</v>
      </c>
      <c r="AC131" s="20"/>
      <c r="AD131" s="20"/>
      <c r="AE131" s="20"/>
      <c r="AF131" s="20"/>
      <c r="AG131" s="20"/>
      <c r="AH131" s="6" t="s">
        <v>0</v>
      </c>
      <c r="AI131" s="6" t="s">
        <v>3</v>
      </c>
      <c r="AJ131" s="6" t="s">
        <v>1</v>
      </c>
      <c r="AK131" s="6" t="s">
        <v>115</v>
      </c>
    </row>
    <row r="132" spans="3:37" x14ac:dyDescent="0.3">
      <c r="G132" s="26" t="s">
        <v>6</v>
      </c>
      <c r="H132" s="4"/>
      <c r="I132" s="4"/>
      <c r="K132" s="37" t="s">
        <v>7</v>
      </c>
      <c r="L132" s="38"/>
      <c r="M132" s="38"/>
      <c r="N132" s="38"/>
      <c r="Q132" s="26" t="s">
        <v>8</v>
      </c>
      <c r="R132" s="4"/>
      <c r="S132" s="4"/>
      <c r="U132" s="57" t="s">
        <v>9</v>
      </c>
      <c r="V132" s="38"/>
      <c r="W132" s="38"/>
      <c r="X132" s="38"/>
      <c r="Z132" s="26" t="s">
        <v>10</v>
      </c>
      <c r="AA132" s="4"/>
      <c r="AB132" s="4"/>
      <c r="AD132" s="22"/>
      <c r="AH132" s="57" t="s">
        <v>11</v>
      </c>
      <c r="AI132" s="38"/>
      <c r="AJ132" s="38"/>
      <c r="AK132" s="38"/>
    </row>
    <row r="133" spans="3:37" x14ac:dyDescent="0.3">
      <c r="H133" s="2" t="s">
        <v>4</v>
      </c>
      <c r="I133" s="2">
        <v>0.4949112884308432</v>
      </c>
      <c r="K133" s="40"/>
      <c r="L133" s="8" t="s">
        <v>96</v>
      </c>
      <c r="M133" s="8">
        <v>2.2188772160721029</v>
      </c>
      <c r="N133" s="8"/>
      <c r="R133" s="107" t="s">
        <v>96</v>
      </c>
      <c r="S133" s="107">
        <v>4.7408949013355004</v>
      </c>
      <c r="U133" s="58"/>
      <c r="V133" s="8" t="s">
        <v>96</v>
      </c>
      <c r="W133" s="8">
        <v>0.99837333140892148</v>
      </c>
      <c r="X133" s="8"/>
      <c r="Z133" s="23"/>
      <c r="AA133" s="8" t="s">
        <v>100</v>
      </c>
      <c r="AB133" s="8">
        <v>6.9417995890375881</v>
      </c>
      <c r="AH133" s="58"/>
      <c r="AI133" s="8" t="s">
        <v>4</v>
      </c>
      <c r="AJ133" s="8">
        <v>1.105730639259052</v>
      </c>
      <c r="AK133" s="8"/>
    </row>
    <row r="134" spans="3:37" x14ac:dyDescent="0.3">
      <c r="H134" s="2" t="s">
        <v>96</v>
      </c>
      <c r="I134" s="2">
        <v>5.2207802747459864</v>
      </c>
      <c r="K134" s="43"/>
      <c r="L134" s="9" t="s">
        <v>100</v>
      </c>
      <c r="M134" s="9">
        <v>77.304047214115144</v>
      </c>
      <c r="N134" s="9">
        <v>337.04564585354211</v>
      </c>
      <c r="R134" s="107" t="s">
        <v>100</v>
      </c>
      <c r="S134" s="107">
        <v>12.245036256567049</v>
      </c>
      <c r="U134" s="59"/>
      <c r="V134" s="9" t="s">
        <v>100</v>
      </c>
      <c r="W134" s="9">
        <v>50.927691506430008</v>
      </c>
      <c r="X134" s="9">
        <v>222.04473496803479</v>
      </c>
      <c r="Z134" s="25"/>
      <c r="AA134" s="10" t="s">
        <v>2</v>
      </c>
      <c r="AB134" s="10">
        <f>SUM(AB133)</f>
        <v>6.9417995890375881</v>
      </c>
      <c r="AH134" s="59"/>
      <c r="AI134" s="9" t="s">
        <v>96</v>
      </c>
      <c r="AJ134" s="9">
        <v>0.88709648822147291</v>
      </c>
      <c r="AK134" s="9"/>
    </row>
    <row r="135" spans="3:37" x14ac:dyDescent="0.3">
      <c r="H135" s="2" t="s">
        <v>100</v>
      </c>
      <c r="I135" s="2">
        <v>109.5729342929975</v>
      </c>
      <c r="K135" s="31"/>
      <c r="L135" s="90" t="s">
        <v>5</v>
      </c>
      <c r="M135" s="90">
        <v>3.8071933550985659</v>
      </c>
      <c r="N135" s="90">
        <v>18.61717550643198</v>
      </c>
      <c r="Q135" s="80"/>
      <c r="R135" s="84" t="s">
        <v>2</v>
      </c>
      <c r="S135" s="84">
        <f>SUM(S133:S134)</f>
        <v>16.985931157902549</v>
      </c>
      <c r="U135" s="65"/>
      <c r="V135" s="90" t="s">
        <v>5</v>
      </c>
      <c r="W135" s="90">
        <v>5.7639349349949196</v>
      </c>
      <c r="X135" s="90">
        <v>28.18564183212516</v>
      </c>
      <c r="AA135" s="3"/>
      <c r="AB135" s="3"/>
      <c r="AC135" s="3"/>
      <c r="AH135" s="58"/>
      <c r="AI135" s="8" t="s">
        <v>100</v>
      </c>
      <c r="AJ135" s="8">
        <v>8.7113857685944858</v>
      </c>
      <c r="AK135" s="8">
        <v>37.981641951071971</v>
      </c>
    </row>
    <row r="136" spans="3:37" x14ac:dyDescent="0.3">
      <c r="H136" s="2" t="s">
        <v>5</v>
      </c>
      <c r="I136" s="2">
        <v>19.31794922682402</v>
      </c>
      <c r="K136" s="43"/>
      <c r="L136" s="103" t="s">
        <v>2</v>
      </c>
      <c r="M136" s="103">
        <f>SUM(M133:M135)</f>
        <v>83.330117785285807</v>
      </c>
      <c r="N136" s="103">
        <f>SUM(N133:N135)</f>
        <v>355.66282135997409</v>
      </c>
      <c r="U136" s="59"/>
      <c r="V136" s="9" t="s">
        <v>2</v>
      </c>
      <c r="W136" s="9">
        <f>SUBTOTAL(109,Table63[BUILDABLE ACRES])</f>
        <v>57.68999977283385</v>
      </c>
      <c r="X136" s="9">
        <f>SUBTOTAL(109,Table63[DENSITY SCENARIO 2])</f>
        <v>250.23037680015995</v>
      </c>
      <c r="AH136" s="62"/>
      <c r="AI136" s="106" t="s">
        <v>5</v>
      </c>
      <c r="AJ136" s="106">
        <v>5.0527244319772322</v>
      </c>
      <c r="AK136" s="106">
        <v>24.707822472368669</v>
      </c>
    </row>
    <row r="137" spans="3:37" x14ac:dyDescent="0.3">
      <c r="H137" s="5" t="s">
        <v>2</v>
      </c>
      <c r="I137" s="5">
        <f>SUM(I133:I136)</f>
        <v>134.60657508299835</v>
      </c>
      <c r="AH137" s="58"/>
      <c r="AI137" s="8" t="s">
        <v>2</v>
      </c>
      <c r="AJ137" s="8">
        <f>SUBTOTAL(109,Table26[BUILDABLE ACRES])</f>
        <v>15.756937328052242</v>
      </c>
      <c r="AK137" s="8">
        <f>SUBTOTAL(109,Table26[DENSITY SCENARIO 2])</f>
        <v>62.68946442344064</v>
      </c>
    </row>
    <row r="142" spans="3:37" x14ac:dyDescent="0.3">
      <c r="AJ142" s="3"/>
      <c r="AK142" s="3"/>
    </row>
    <row r="143" spans="3:37" x14ac:dyDescent="0.3">
      <c r="AJ143" s="22"/>
    </row>
    <row r="146" spans="37:37" x14ac:dyDescent="0.3">
      <c r="AK146" s="3"/>
    </row>
    <row r="713" spans="23:24" x14ac:dyDescent="0.3">
      <c r="W713" s="18"/>
      <c r="X713" s="18"/>
    </row>
  </sheetData>
  <mergeCells count="1">
    <mergeCell ref="AM1:AO1"/>
  </mergeCells>
  <pageMargins left="0.7" right="0.7" top="0.75" bottom="0.75" header="0.3" footer="0.3"/>
  <pageSetup orientation="portrait" r:id="rId1"/>
  <tableParts count="65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Scenario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Kim</dc:creator>
  <cp:lastModifiedBy>Angela Gemmer</cp:lastModifiedBy>
  <dcterms:created xsi:type="dcterms:W3CDTF">2022-03-29T16:43:22Z</dcterms:created>
  <dcterms:modified xsi:type="dcterms:W3CDTF">2023-06-15T22:46:56Z</dcterms:modified>
</cp:coreProperties>
</file>