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DFiles\Long Range Planning\Comprehensive Plan\Comprehensive Plan Update 2024\Population and Employment Targets\May 2023 Density Scenarios\"/>
    </mc:Choice>
  </mc:AlternateContent>
  <bookViews>
    <workbookView xWindow="1296" yWindow="2208" windowWidth="29424" windowHeight="10224"/>
  </bookViews>
  <sheets>
    <sheet name="Revised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24" i="1" l="1"/>
  <c r="AQ23" i="1"/>
  <c r="AQ19" i="1" l="1"/>
  <c r="AN91" i="1"/>
  <c r="L16" i="1" l="1"/>
  <c r="AN10" i="1"/>
  <c r="AA13" i="1"/>
  <c r="Z13" i="1"/>
  <c r="AA125" i="1"/>
  <c r="Z125" i="1"/>
  <c r="AA133" i="1"/>
  <c r="Z133" i="1"/>
  <c r="AA148" i="1"/>
  <c r="Z148" i="1"/>
  <c r="Z157" i="1"/>
  <c r="AA157" i="1"/>
  <c r="V156" i="1"/>
  <c r="V148" i="1"/>
  <c r="C11" i="1"/>
  <c r="AN134" i="1"/>
  <c r="AM147" i="1"/>
  <c r="AN147" i="1"/>
  <c r="AM159" i="1"/>
  <c r="AN159" i="1"/>
  <c r="AA28" i="1"/>
  <c r="AA40" i="1"/>
  <c r="AA57" i="1"/>
  <c r="AA74" i="1"/>
  <c r="AA90" i="1"/>
  <c r="AA107" i="1"/>
  <c r="P12" i="1"/>
  <c r="Z40" i="1"/>
  <c r="AQ12" i="1" l="1"/>
  <c r="AQ5" i="1"/>
  <c r="C77" i="1"/>
  <c r="C124" i="1"/>
  <c r="C109" i="1"/>
  <c r="C92" i="1"/>
  <c r="Q39" i="1"/>
  <c r="Q54" i="1"/>
  <c r="Q74" i="1"/>
  <c r="Q89" i="1"/>
  <c r="AQ13" i="1" s="1"/>
  <c r="Q107" i="1"/>
  <c r="Q123" i="1"/>
  <c r="Q133" i="1"/>
  <c r="AQ11" i="1" s="1"/>
  <c r="AE155" i="1"/>
  <c r="AI144" i="1"/>
  <c r="H38" i="1"/>
  <c r="Q12" i="1"/>
  <c r="AQ3" i="1" s="1"/>
  <c r="Q28" i="1"/>
  <c r="AN74" i="1" l="1"/>
  <c r="AQ9" i="1" s="1"/>
  <c r="Z74" i="1"/>
  <c r="Z28" i="1"/>
  <c r="AM134" i="1"/>
  <c r="V104" i="1"/>
  <c r="L133" i="1"/>
  <c r="AI119" i="1"/>
  <c r="H103" i="1"/>
  <c r="AI88" i="1"/>
  <c r="AI7" i="1"/>
  <c r="AN122" i="1" l="1"/>
  <c r="AQ8" i="1" s="1"/>
  <c r="Z107" i="1"/>
  <c r="AN106" i="1"/>
  <c r="AQ10" i="1" s="1"/>
  <c r="Z90" i="1"/>
  <c r="Z57" i="1"/>
  <c r="AN55" i="1"/>
  <c r="AQ4" i="1" s="1"/>
  <c r="AN40" i="1"/>
  <c r="AQ7" i="1" s="1"/>
  <c r="AN27" i="1" l="1"/>
  <c r="AQ6" i="1" s="1"/>
  <c r="AQ14" i="1" s="1"/>
  <c r="L159" i="1" l="1"/>
  <c r="V133" i="1"/>
  <c r="P133" i="1" l="1"/>
  <c r="H132" i="1"/>
  <c r="P89" i="1"/>
  <c r="V88" i="1"/>
  <c r="AM55" i="1"/>
  <c r="V38" i="1"/>
  <c r="AM40" i="1"/>
  <c r="V26" i="1"/>
  <c r="L27" i="1"/>
  <c r="AM10" i="1" l="1"/>
  <c r="AE6" i="1"/>
  <c r="V8" i="1"/>
  <c r="H9" i="1"/>
  <c r="AM27" i="1"/>
  <c r="AI23" i="1"/>
  <c r="AE23" i="1"/>
  <c r="P28" i="1"/>
  <c r="H23" i="1"/>
  <c r="AI38" i="1"/>
  <c r="AE39" i="1"/>
  <c r="P39" i="1"/>
  <c r="L41" i="1"/>
  <c r="AE55" i="1"/>
  <c r="V53" i="1"/>
  <c r="P54" i="1"/>
  <c r="L58" i="1"/>
  <c r="H53" i="1"/>
  <c r="AM74" i="1"/>
  <c r="AI71" i="1"/>
  <c r="AE73" i="1"/>
  <c r="V73" i="1"/>
  <c r="P74" i="1"/>
  <c r="L76" i="1"/>
  <c r="H72" i="1"/>
  <c r="L92" i="1"/>
  <c r="H86" i="1"/>
  <c r="AM106" i="1"/>
  <c r="AI103" i="1"/>
  <c r="AE103" i="1"/>
  <c r="P107" i="1"/>
  <c r="L106" i="1"/>
  <c r="AM122" i="1"/>
  <c r="AE118" i="1"/>
  <c r="V118" i="1"/>
  <c r="P123" i="1"/>
  <c r="L124" i="1"/>
  <c r="H119" i="1"/>
  <c r="AE132" i="1"/>
  <c r="H143" i="1"/>
  <c r="C160" i="1" l="1"/>
  <c r="C149" i="1"/>
  <c r="C138" i="1"/>
  <c r="C59" i="1"/>
  <c r="C44" i="1"/>
  <c r="C29" i="1"/>
  <c r="C162" i="1" l="1"/>
</calcChain>
</file>

<file path=xl/sharedStrings.xml><?xml version="1.0" encoding="utf-8"?>
<sst xmlns="http://schemas.openxmlformats.org/spreadsheetml/2006/main" count="936" uniqueCount="154">
  <si>
    <t>Redevelopable</t>
  </si>
  <si>
    <t>Constant</t>
  </si>
  <si>
    <t>Partially-Used</t>
  </si>
  <si>
    <t>Vacant</t>
  </si>
  <si>
    <t>Church</t>
  </si>
  <si>
    <t>Pending</t>
  </si>
  <si>
    <t>NEIGHBORHOOD</t>
  </si>
  <si>
    <t>STATUS</t>
  </si>
  <si>
    <t>BUILDABLE ACRES</t>
  </si>
  <si>
    <t>DOWNTOWN</t>
  </si>
  <si>
    <t>EAST SUNNYSIDE</t>
  </si>
  <si>
    <t>TOTAL</t>
  </si>
  <si>
    <t>JENNINGS PARK</t>
  </si>
  <si>
    <t>KELLOGG MARSH</t>
  </si>
  <si>
    <t>LAKEWOOD</t>
  </si>
  <si>
    <t>MARSHALL</t>
  </si>
  <si>
    <t>PINEWOOD</t>
  </si>
  <si>
    <t>SHOULTES</t>
  </si>
  <si>
    <t>SMOKEY POINT</t>
  </si>
  <si>
    <t>SUNNYSIDE</t>
  </si>
  <si>
    <t>GRAND TOTAL:</t>
  </si>
  <si>
    <t>ZONE</t>
  </si>
  <si>
    <t>Neighborhood Business</t>
  </si>
  <si>
    <t>R6.5 Single Family High</t>
  </si>
  <si>
    <t>SUNNYSIDE (Constant)</t>
  </si>
  <si>
    <t>SUNNYSIDE (Partially-Used)</t>
  </si>
  <si>
    <t>SUNNYSIDE (Pending)</t>
  </si>
  <si>
    <t>SUNNYSIDE (Redevelopable)</t>
  </si>
  <si>
    <t>SUNNYSIDE (School)</t>
  </si>
  <si>
    <t>SUNNYSIDE (Vacant)</t>
  </si>
  <si>
    <t>SMOKEY POINT (Constant)</t>
  </si>
  <si>
    <t>SMOKEY POINT (Partially-Used)</t>
  </si>
  <si>
    <t>SMOKEY POINT (Pending)</t>
  </si>
  <si>
    <t>SMOKEY POINT (Redevelopable)</t>
  </si>
  <si>
    <t>SMOKEY POINT (Vacant)</t>
  </si>
  <si>
    <t>SMOKEY POINT (Church)</t>
  </si>
  <si>
    <t>Light Industrial</t>
  </si>
  <si>
    <t>General Commercial</t>
  </si>
  <si>
    <t>Mixed Use</t>
  </si>
  <si>
    <t>SMOKEY POINT (Special)</t>
  </si>
  <si>
    <t>SHOULTES (Church)</t>
  </si>
  <si>
    <t>SHOULTES (Constant)</t>
  </si>
  <si>
    <t>SHOULTES (Partially-Used)</t>
  </si>
  <si>
    <t>SHOULTES (Pending)</t>
  </si>
  <si>
    <t>SHOULTES (Redevelopable)</t>
  </si>
  <si>
    <t>SHOULTES (School)</t>
  </si>
  <si>
    <t>PINEWOOD (Constant)</t>
  </si>
  <si>
    <t>PINEWOOD (Church)</t>
  </si>
  <si>
    <t>Community Business</t>
  </si>
  <si>
    <t>PINEWOOD (Partially-Used)</t>
  </si>
  <si>
    <t>PINEWOOD (Pending)</t>
  </si>
  <si>
    <t>PINEWOOD (Redevelopable)</t>
  </si>
  <si>
    <t>PINEWOOD (School)</t>
  </si>
  <si>
    <t>PINEWOOD (Special)</t>
  </si>
  <si>
    <t>PINEWOOD (Vacant)</t>
  </si>
  <si>
    <t>MARSHALL (Church)</t>
  </si>
  <si>
    <t>MARSHALL (Constant)</t>
  </si>
  <si>
    <t>MARSHALL (Partially-Used)</t>
  </si>
  <si>
    <t>MARSHALL (Pending)</t>
  </si>
  <si>
    <t>MARSHALL (Redevelopable)</t>
  </si>
  <si>
    <t>MARSHALL (School)</t>
  </si>
  <si>
    <t xml:space="preserve">TOTAL </t>
  </si>
  <si>
    <t>MARSHALL (Special)</t>
  </si>
  <si>
    <t>MARSHALL (Vacant)</t>
  </si>
  <si>
    <t>LAKEWOOD (Church)</t>
  </si>
  <si>
    <t>KELLOGG MARSH (Partially-Used)</t>
  </si>
  <si>
    <t>KELLOGG MARSH (Constant)</t>
  </si>
  <si>
    <t>KELLOGG MARSH (Church)</t>
  </si>
  <si>
    <t>KELLOGG MARSH (Pending)</t>
  </si>
  <si>
    <t>KELLOGG MARSH (Redevelopable)</t>
  </si>
  <si>
    <t>KELLOGG MARSH (School)</t>
  </si>
  <si>
    <t>KELLOGG MARSH (Special)</t>
  </si>
  <si>
    <t>KELLOGG MARSH (Vacant)</t>
  </si>
  <si>
    <t>JENNINGS PARK (Church)</t>
  </si>
  <si>
    <t>JENNINGS PARK (Constant)</t>
  </si>
  <si>
    <t>JENNINGS PARK (Partially-Used)</t>
  </si>
  <si>
    <t>JENNINGS PARK (Pending)</t>
  </si>
  <si>
    <t>JENNINGS PARK (Redevelopable)</t>
  </si>
  <si>
    <t>JENNINGS PARK (School)</t>
  </si>
  <si>
    <t>JENNINGS PARK (Vacant)</t>
  </si>
  <si>
    <t>EAST SUNNYSIDE (Constant)</t>
  </si>
  <si>
    <t>EAST SUNNYSIDE (Church)</t>
  </si>
  <si>
    <t>EAST SUNNYSIDE (Partially-Used)</t>
  </si>
  <si>
    <t>EAST SUNNYSIDE (Pending)</t>
  </si>
  <si>
    <t>EAST SUNNYSIDE (School)</t>
  </si>
  <si>
    <t>EAST SUNNYSIDE (Special)</t>
  </si>
  <si>
    <t>EAST SUNNYSIDE (Vacant)</t>
  </si>
  <si>
    <t>DOWNTOWN (Church)</t>
  </si>
  <si>
    <t>DOWNTOWN (Constant)</t>
  </si>
  <si>
    <t>DOWNTOWN (Pending)</t>
  </si>
  <si>
    <t>DOWNTOWN (Redevelopable)</t>
  </si>
  <si>
    <t>EAST SUNNYSIDE (Redevelopable)</t>
  </si>
  <si>
    <t>DOWNTOWN (School)</t>
  </si>
  <si>
    <t>DOWNTOWN (Special)</t>
  </si>
  <si>
    <t>DOWNTOWN (Vacant)</t>
  </si>
  <si>
    <t>DOWNTOWN (Partially-Used)</t>
  </si>
  <si>
    <t>DENSITY SCENARIO 1</t>
  </si>
  <si>
    <t>Special</t>
  </si>
  <si>
    <t>LAKEWOOD (Constant)</t>
  </si>
  <si>
    <t>LAKEWOOD (Partially-Used)</t>
  </si>
  <si>
    <t>LAKEWOOD (Pending)</t>
  </si>
  <si>
    <t>LAKEWOOD (Redevelopable)</t>
  </si>
  <si>
    <t>SHOULTES (Vacant)</t>
  </si>
  <si>
    <t>School</t>
  </si>
  <si>
    <t>GETCHELL HILL</t>
  </si>
  <si>
    <t>GETCHELL HILL (Church)</t>
  </si>
  <si>
    <t>GETCHELL HILL (Constant)</t>
  </si>
  <si>
    <t>GETCHELL HILL (Partially-Used)</t>
  </si>
  <si>
    <t>GETCHELL HILL (Pending)</t>
  </si>
  <si>
    <t>GETCHELL HILL (Redevelopable)</t>
  </si>
  <si>
    <t>GETCHELL HILL (School)</t>
  </si>
  <si>
    <t>GETCHELL HILL (Special)</t>
  </si>
  <si>
    <t>GETCHELL HILL (Vacant)</t>
  </si>
  <si>
    <t>LAKEWOOD (Special)</t>
  </si>
  <si>
    <t>Lakewood (Vacant)</t>
  </si>
  <si>
    <t>Downtown Commercial</t>
  </si>
  <si>
    <t>R18 Multi-Family Medium</t>
  </si>
  <si>
    <t>R8 Single Family High Small Lot</t>
  </si>
  <si>
    <t>GC with MU overlay</t>
  </si>
  <si>
    <t>Open</t>
  </si>
  <si>
    <t>R28 Multi-Family High</t>
  </si>
  <si>
    <t>Recreation</t>
  </si>
  <si>
    <t>Community Business - Whiskey Ridge</t>
  </si>
  <si>
    <t>R4.5 Single Family Medium</t>
  </si>
  <si>
    <t>WR-R-4-8 Whiskey Ridge, Single Family High</t>
  </si>
  <si>
    <t>WR-R-6-18 Whiskey Ridge,Multi-Family Medium</t>
  </si>
  <si>
    <t>R12 Multi-Family Low</t>
  </si>
  <si>
    <t>Public-Institutional</t>
  </si>
  <si>
    <t>LI with GC Overlay</t>
  </si>
  <si>
    <t>Mixed Use-Lakewood</t>
  </si>
  <si>
    <t>General Commercial-Grove to 76th</t>
  </si>
  <si>
    <t xml:space="preserve">Summary of Additional Density by Neighborhood </t>
  </si>
  <si>
    <t>Neighborhood</t>
  </si>
  <si>
    <t xml:space="preserve">Additional Density </t>
  </si>
  <si>
    <t xml:space="preserve">Downtown </t>
  </si>
  <si>
    <t>Jennings Park</t>
  </si>
  <si>
    <t xml:space="preserve">Sunnyside </t>
  </si>
  <si>
    <t xml:space="preserve">East Sunnyside </t>
  </si>
  <si>
    <t>Getchell</t>
  </si>
  <si>
    <t>Pinewood</t>
  </si>
  <si>
    <t>Kellogg</t>
  </si>
  <si>
    <t>Marshall</t>
  </si>
  <si>
    <t>Shoultes</t>
  </si>
  <si>
    <t xml:space="preserve">Smokey Point </t>
  </si>
  <si>
    <t xml:space="preserve">Lakewood </t>
  </si>
  <si>
    <t xml:space="preserve">TOTAL UNITS </t>
  </si>
  <si>
    <t>2020 Housing Units</t>
  </si>
  <si>
    <t>2044 Total Housing Need</t>
  </si>
  <si>
    <t xml:space="preserve">County estimate new housing units needed </t>
  </si>
  <si>
    <t xml:space="preserve">Projected additional capacity </t>
  </si>
  <si>
    <t>2021 Buildable Lands Capacity through 2035</t>
  </si>
  <si>
    <t xml:space="preserve">2015 Comprehensive Plan Housing Capacity </t>
  </si>
  <si>
    <t>2044 total units (2020 units + 2044 additional capacity)</t>
  </si>
  <si>
    <t>Difference 2044 capacity and projected housing need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</si>
</sst>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59999389629810485"/>
      </patternFill>
    </fill>
    <fill>
      <patternFill patternType="solid">
        <fgColor theme="8" tint="0.59999389629810485"/>
        <bgColor theme="8" tint="0.79998168889431442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1" fillId="0" borderId="0" xfId="0" applyNumberFormat="1" applyFont="1"/>
    <xf numFmtId="2" fontId="0" fillId="2" borderId="0" xfId="0" applyNumberFormat="1" applyFill="1"/>
    <xf numFmtId="2" fontId="1" fillId="0" borderId="1" xfId="0" applyNumberFormat="1" applyFont="1" applyBorder="1"/>
    <xf numFmtId="2" fontId="1" fillId="3" borderId="3" xfId="0" applyNumberFormat="1" applyFont="1" applyFill="1" applyBorder="1"/>
    <xf numFmtId="2" fontId="3" fillId="4" borderId="0" xfId="0" applyNumberFormat="1" applyFont="1" applyFill="1"/>
    <xf numFmtId="2" fontId="1" fillId="5" borderId="1" xfId="0" applyNumberFormat="1" applyFont="1" applyFill="1" applyBorder="1"/>
    <xf numFmtId="2" fontId="0" fillId="5" borderId="1" xfId="0" applyNumberFormat="1" applyFill="1" applyBorder="1"/>
    <xf numFmtId="2" fontId="0" fillId="6" borderId="1" xfId="0" applyNumberFormat="1" applyFill="1" applyBorder="1"/>
    <xf numFmtId="2" fontId="1" fillId="6" borderId="1" xfId="0" applyNumberFormat="1" applyFont="1" applyFill="1" applyBorder="1"/>
    <xf numFmtId="2" fontId="0" fillId="7" borderId="1" xfId="0" applyNumberFormat="1" applyFill="1" applyBorder="1"/>
    <xf numFmtId="2" fontId="1" fillId="7" borderId="1" xfId="0" applyNumberFormat="1" applyFont="1" applyFill="1" applyBorder="1"/>
    <xf numFmtId="2" fontId="5" fillId="0" borderId="0" xfId="0" applyNumberFormat="1" applyFont="1"/>
    <xf numFmtId="2" fontId="0" fillId="8" borderId="1" xfId="0" applyNumberFormat="1" applyFill="1" applyBorder="1"/>
    <xf numFmtId="2" fontId="1" fillId="8" borderId="1" xfId="0" applyNumberFormat="1" applyFont="1" applyFill="1" applyBorder="1"/>
    <xf numFmtId="2" fontId="0" fillId="9" borderId="1" xfId="0" applyNumberFormat="1" applyFill="1" applyBorder="1"/>
    <xf numFmtId="2" fontId="1" fillId="6" borderId="4" xfId="0" applyNumberFormat="1" applyFont="1" applyFill="1" applyBorder="1"/>
    <xf numFmtId="2" fontId="1" fillId="5" borderId="4" xfId="0" applyNumberFormat="1" applyFont="1" applyFill="1" applyBorder="1"/>
    <xf numFmtId="2" fontId="0" fillId="0" borderId="0" xfId="0" applyNumberFormat="1" applyAlignment="1">
      <alignment wrapText="1"/>
    </xf>
    <xf numFmtId="2" fontId="4" fillId="0" borderId="0" xfId="0" applyNumberFormat="1" applyFont="1"/>
    <xf numFmtId="2" fontId="3" fillId="0" borderId="0" xfId="0" applyNumberFormat="1" applyFont="1"/>
    <xf numFmtId="2" fontId="1" fillId="3" borderId="1" xfId="0" applyNumberFormat="1" applyFont="1" applyFill="1" applyBorder="1"/>
    <xf numFmtId="2" fontId="2" fillId="0" borderId="0" xfId="0" applyNumberFormat="1" applyFont="1"/>
    <xf numFmtId="2" fontId="5" fillId="3" borderId="1" xfId="0" applyNumberFormat="1" applyFont="1" applyFill="1" applyBorder="1"/>
    <xf numFmtId="2" fontId="0" fillId="5" borderId="0" xfId="0" applyNumberFormat="1" applyFill="1"/>
    <xf numFmtId="2" fontId="4" fillId="9" borderId="1" xfId="0" applyNumberFormat="1" applyFont="1" applyFill="1" applyBorder="1"/>
    <xf numFmtId="2" fontId="0" fillId="6" borderId="0" xfId="0" applyNumberFormat="1" applyFill="1"/>
    <xf numFmtId="2" fontId="2" fillId="2" borderId="0" xfId="0" applyNumberFormat="1" applyFont="1" applyFill="1"/>
    <xf numFmtId="2" fontId="4" fillId="7" borderId="1" xfId="0" applyNumberFormat="1" applyFont="1" applyFill="1" applyBorder="1"/>
    <xf numFmtId="2" fontId="0" fillId="7" borderId="0" xfId="0" applyNumberFormat="1" applyFill="1"/>
    <xf numFmtId="2" fontId="0" fillId="8" borderId="0" xfId="0" applyNumberFormat="1" applyFill="1"/>
    <xf numFmtId="2" fontId="2" fillId="9" borderId="0" xfId="0" applyNumberFormat="1" applyFont="1" applyFill="1"/>
    <xf numFmtId="2" fontId="0" fillId="3" borderId="4" xfId="0" applyNumberFormat="1" applyFill="1" applyBorder="1"/>
    <xf numFmtId="2" fontId="1" fillId="3" borderId="5" xfId="0" applyNumberFormat="1" applyFont="1" applyFill="1" applyBorder="1"/>
    <xf numFmtId="2" fontId="0" fillId="5" borderId="7" xfId="0" applyNumberFormat="1" applyFill="1" applyBorder="1"/>
    <xf numFmtId="2" fontId="0" fillId="6" borderId="7" xfId="0" applyNumberFormat="1" applyFill="1" applyBorder="1"/>
    <xf numFmtId="2" fontId="1" fillId="6" borderId="6" xfId="0" applyNumberFormat="1" applyFont="1" applyFill="1" applyBorder="1"/>
    <xf numFmtId="2" fontId="1" fillId="6" borderId="0" xfId="0" applyNumberFormat="1" applyFont="1" applyFill="1"/>
    <xf numFmtId="2" fontId="3" fillId="4" borderId="11" xfId="0" applyNumberFormat="1" applyFont="1" applyFill="1" applyBorder="1"/>
    <xf numFmtId="2" fontId="3" fillId="4" borderId="12" xfId="0" applyNumberFormat="1" applyFont="1" applyFill="1" applyBorder="1"/>
    <xf numFmtId="2" fontId="3" fillId="4" borderId="13" xfId="0" applyNumberFormat="1" applyFont="1" applyFill="1" applyBorder="1"/>
    <xf numFmtId="2" fontId="2" fillId="2" borderId="11" xfId="0" applyNumberFormat="1" applyFont="1" applyFill="1" applyBorder="1"/>
    <xf numFmtId="2" fontId="0" fillId="2" borderId="12" xfId="0" applyNumberFormat="1" applyFill="1" applyBorder="1"/>
    <xf numFmtId="2" fontId="0" fillId="2" borderId="13" xfId="0" applyNumberFormat="1" applyFill="1" applyBorder="1"/>
    <xf numFmtId="2" fontId="0" fillId="5" borderId="11" xfId="0" applyNumberFormat="1" applyFill="1" applyBorder="1"/>
    <xf numFmtId="2" fontId="0" fillId="5" borderId="6" xfId="0" applyNumberFormat="1" applyFill="1" applyBorder="1"/>
    <xf numFmtId="2" fontId="0" fillId="5" borderId="2" xfId="0" applyNumberFormat="1" applyFill="1" applyBorder="1"/>
    <xf numFmtId="2" fontId="0" fillId="6" borderId="11" xfId="0" applyNumberFormat="1" applyFill="1" applyBorder="1"/>
    <xf numFmtId="2" fontId="0" fillId="6" borderId="6" xfId="0" applyNumberFormat="1" applyFill="1" applyBorder="1"/>
    <xf numFmtId="2" fontId="0" fillId="6" borderId="2" xfId="0" applyNumberFormat="1" applyFill="1" applyBorder="1"/>
    <xf numFmtId="2" fontId="0" fillId="8" borderId="6" xfId="0" applyNumberFormat="1" applyFill="1" applyBorder="1"/>
    <xf numFmtId="2" fontId="0" fillId="7" borderId="11" xfId="0" applyNumberFormat="1" applyFill="1" applyBorder="1"/>
    <xf numFmtId="2" fontId="0" fillId="7" borderId="6" xfId="0" applyNumberFormat="1" applyFill="1" applyBorder="1"/>
    <xf numFmtId="2" fontId="0" fillId="7" borderId="2" xfId="0" applyNumberFormat="1" applyFill="1" applyBorder="1"/>
    <xf numFmtId="2" fontId="0" fillId="3" borderId="6" xfId="0" applyNumberFormat="1" applyFill="1" applyBorder="1"/>
    <xf numFmtId="2" fontId="0" fillId="3" borderId="2" xfId="0" applyNumberFormat="1" applyFill="1" applyBorder="1"/>
    <xf numFmtId="2" fontId="0" fillId="9" borderId="11" xfId="0" applyNumberFormat="1" applyFill="1" applyBorder="1"/>
    <xf numFmtId="2" fontId="0" fillId="3" borderId="7" xfId="0" applyNumberFormat="1" applyFill="1" applyBorder="1"/>
    <xf numFmtId="2" fontId="0" fillId="8" borderId="11" xfId="0" applyNumberFormat="1" applyFill="1" applyBorder="1"/>
    <xf numFmtId="2" fontId="0" fillId="7" borderId="7" xfId="0" applyNumberFormat="1" applyFill="1" applyBorder="1"/>
    <xf numFmtId="2" fontId="1" fillId="7" borderId="4" xfId="0" applyNumberFormat="1" applyFont="1" applyFill="1" applyBorder="1"/>
    <xf numFmtId="2" fontId="0" fillId="8" borderId="7" xfId="0" applyNumberFormat="1" applyFill="1" applyBorder="1"/>
    <xf numFmtId="2" fontId="1" fillId="8" borderId="4" xfId="0" applyNumberFormat="1" applyFont="1" applyFill="1" applyBorder="1"/>
    <xf numFmtId="2" fontId="2" fillId="2" borderId="12" xfId="0" applyNumberFormat="1" applyFont="1" applyFill="1" applyBorder="1"/>
    <xf numFmtId="2" fontId="0" fillId="5" borderId="12" xfId="0" applyNumberFormat="1" applyFill="1" applyBorder="1"/>
    <xf numFmtId="2" fontId="0" fillId="6" borderId="12" xfId="0" applyNumberFormat="1" applyFill="1" applyBorder="1"/>
    <xf numFmtId="2" fontId="0" fillId="7" borderId="12" xfId="0" applyNumberFormat="1" applyFill="1" applyBorder="1"/>
    <xf numFmtId="2" fontId="0" fillId="9" borderId="12" xfId="0" applyNumberFormat="1" applyFill="1" applyBorder="1"/>
    <xf numFmtId="2" fontId="0" fillId="3" borderId="8" xfId="0" applyNumberFormat="1" applyFill="1" applyBorder="1"/>
    <xf numFmtId="2" fontId="3" fillId="4" borderId="14" xfId="0" applyNumberFormat="1" applyFont="1" applyFill="1" applyBorder="1"/>
    <xf numFmtId="2" fontId="0" fillId="6" borderId="8" xfId="0" applyNumberFormat="1" applyFill="1" applyBorder="1"/>
    <xf numFmtId="2" fontId="0" fillId="5" borderId="8" xfId="0" applyNumberFormat="1" applyFill="1" applyBorder="1"/>
    <xf numFmtId="2" fontId="2" fillId="2" borderId="18" xfId="0" applyNumberFormat="1" applyFont="1" applyFill="1" applyBorder="1"/>
    <xf numFmtId="2" fontId="3" fillId="4" borderId="18" xfId="0" applyNumberFormat="1" applyFont="1" applyFill="1" applyBorder="1"/>
    <xf numFmtId="2" fontId="0" fillId="5" borderId="10" xfId="0" applyNumberFormat="1" applyFill="1" applyBorder="1"/>
    <xf numFmtId="2" fontId="2" fillId="3" borderId="11" xfId="0" applyNumberFormat="1" applyFont="1" applyFill="1" applyBorder="1"/>
    <xf numFmtId="2" fontId="3" fillId="4" borderId="9" xfId="0" applyNumberFormat="1" applyFont="1" applyFill="1" applyBorder="1"/>
    <xf numFmtId="2" fontId="3" fillId="4" borderId="15" xfId="0" applyNumberFormat="1" applyFont="1" applyFill="1" applyBorder="1"/>
    <xf numFmtId="2" fontId="0" fillId="8" borderId="12" xfId="0" applyNumberFormat="1" applyFill="1" applyBorder="1"/>
    <xf numFmtId="2" fontId="0" fillId="8" borderId="8" xfId="0" applyNumberFormat="1" applyFill="1" applyBorder="1"/>
    <xf numFmtId="2" fontId="0" fillId="5" borderId="18" xfId="0" applyNumberFormat="1" applyFill="1" applyBorder="1"/>
    <xf numFmtId="2" fontId="1" fillId="7" borderId="0" xfId="0" applyNumberFormat="1" applyFont="1" applyFill="1"/>
    <xf numFmtId="2" fontId="0" fillId="6" borderId="18" xfId="0" applyNumberFormat="1" applyFill="1" applyBorder="1"/>
    <xf numFmtId="2" fontId="0" fillId="3" borderId="1" xfId="0" applyNumberFormat="1" applyFill="1" applyBorder="1"/>
    <xf numFmtId="2" fontId="1" fillId="0" borderId="2" xfId="0" applyNumberFormat="1" applyFont="1" applyBorder="1"/>
    <xf numFmtId="2" fontId="3" fillId="4" borderId="16" xfId="0" applyNumberFormat="1" applyFont="1" applyFill="1" applyBorder="1"/>
    <xf numFmtId="2" fontId="0" fillId="6" borderId="17" xfId="0" applyNumberFormat="1" applyFill="1" applyBorder="1"/>
    <xf numFmtId="2" fontId="0" fillId="5" borderId="19" xfId="0" applyNumberFormat="1" applyFill="1" applyBorder="1"/>
    <xf numFmtId="2" fontId="0" fillId="2" borderId="1" xfId="0" applyNumberFormat="1" applyFill="1" applyBorder="1"/>
    <xf numFmtId="2" fontId="1" fillId="0" borderId="6" xfId="0" applyNumberFormat="1" applyFont="1" applyBorder="1"/>
    <xf numFmtId="2" fontId="0" fillId="0" borderId="7" xfId="0" applyNumberFormat="1" applyBorder="1"/>
    <xf numFmtId="2" fontId="0" fillId="5" borderId="1" xfId="0" applyNumberFormat="1" applyFont="1" applyFill="1" applyBorder="1"/>
    <xf numFmtId="2" fontId="0" fillId="0" borderId="0" xfId="0" applyNumberFormat="1" applyFill="1" applyBorder="1"/>
    <xf numFmtId="2" fontId="1" fillId="0" borderId="0" xfId="0" applyNumberFormat="1" applyFont="1" applyFill="1" applyBorder="1"/>
    <xf numFmtId="2" fontId="4" fillId="3" borderId="1" xfId="0" applyNumberFormat="1" applyFont="1" applyFill="1" applyBorder="1"/>
    <xf numFmtId="2" fontId="1" fillId="0" borderId="0" xfId="0" applyNumberFormat="1" applyFont="1" applyAlignment="1">
      <alignment horizontal="center"/>
    </xf>
    <xf numFmtId="2" fontId="0" fillId="8" borderId="4" xfId="0" applyNumberFormat="1" applyFont="1" applyFill="1" applyBorder="1"/>
    <xf numFmtId="2" fontId="1" fillId="0" borderId="0" xfId="0" applyNumberFormat="1" applyFont="1" applyAlignment="1">
      <alignment horizontal="center" wrapText="1"/>
    </xf>
    <xf numFmtId="0" fontId="0" fillId="0" borderId="0" xfId="0" applyAlignment="1"/>
  </cellXfs>
  <cellStyles count="1">
    <cellStyle name="Normal" xfId="0" builtinId="0"/>
  </cellStyles>
  <dxfs count="271"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8" tint="0.59999389629810485"/>
          <bgColor theme="8" tint="0.5999938962981048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 style="thin">
          <color indexed="64"/>
        </left>
        <right/>
        <top/>
        <bottom/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59999389629810485"/>
          <bgColor theme="8" tint="0.5999938962981048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8" tint="0.79998168889431442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border outline="0">
        <top style="thin">
          <color theme="4" tint="0.39997558519241921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  <fill>
        <patternFill patternType="solid">
          <fgColor theme="8" tint="0.79998168889431442"/>
          <bgColor theme="8" tint="0.79998168889431442"/>
        </patternFill>
      </fill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79998168889431442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fill>
        <patternFill patternType="solid">
          <fgColor theme="8" tint="0.59999389629810485"/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2" formatCode="0.00"/>
      <fill>
        <patternFill patternType="solid">
          <fgColor theme="9"/>
          <bgColor theme="9"/>
        </patternFill>
      </fill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  <dxf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numFmt numFmtId="2" formatCode="0.0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C11" totalsRowCount="1" headerRowDxfId="270" dataDxfId="269" totalsRowDxfId="268" totalsRowBorderDxfId="267">
  <autoFilter ref="A1:C10"/>
  <tableColumns count="3">
    <tableColumn id="1" name="NEIGHBORHOOD" dataDxfId="266"/>
    <tableColumn id="2" name="STATUS" totalsRowLabel="TOTAL" dataDxfId="265"/>
    <tableColumn id="3" name="BUILDABLE ACRES" totalsRowFunction="custom" dataDxfId="264" totalsRowDxfId="263">
      <totalsRowFormula>SUM(C3:C10)</totalsRowFormula>
    </tableColumn>
  </tableColumns>
  <tableStyleInfo name="TableStyleDark11" showFirstColumn="0" showLastColumn="0" showRowStripes="1" showColumnStripes="0"/>
</table>
</file>

<file path=xl/tables/table10.xml><?xml version="1.0" encoding="utf-8"?>
<table xmlns="http://schemas.openxmlformats.org/spreadsheetml/2006/main" id="11" name="Table1345689101112" displayName="Table1345689101112" ref="A140:C149" totalsRowShown="0" headerRowDxfId="222" dataDxfId="221">
  <autoFilter ref="A140:C149"/>
  <tableColumns count="3">
    <tableColumn id="1" name="NEIGHBORHOOD" dataDxfId="220"/>
    <tableColumn id="2" name="STATUS" dataDxfId="219"/>
    <tableColumn id="3" name="BUILDABLE ACRES" dataDxfId="218"/>
  </tableColumns>
  <tableStyleInfo name="TableStyleDark11" showFirstColumn="0" showLastColumn="0" showRowStripes="1" showColumnStripes="0"/>
</table>
</file>

<file path=xl/tables/table11.xml><?xml version="1.0" encoding="utf-8"?>
<table xmlns="http://schemas.openxmlformats.org/spreadsheetml/2006/main" id="12" name="Table134568910111213" displayName="Table134568910111213" ref="A152:C160" totalsRowShown="0" headerRowDxfId="217" dataDxfId="216">
  <autoFilter ref="A152:C160"/>
  <tableColumns count="3">
    <tableColumn id="1" name="NEIGHBORHOOD" dataDxfId="215"/>
    <tableColumn id="2" name="STATUS" dataDxfId="214"/>
    <tableColumn id="3" name="BUILDABLE ACRES" dataDxfId="213"/>
  </tableColumns>
  <tableStyleInfo name="TableStyleDark11" showFirstColumn="0" showLastColumn="0" showRowStripes="1" showColumnStripes="0"/>
</table>
</file>

<file path=xl/tables/table12.xml><?xml version="1.0" encoding="utf-8"?>
<table xmlns="http://schemas.openxmlformats.org/spreadsheetml/2006/main" id="16" name="Table13456891011121314151617" displayName="Table13456891011121314151617" ref="T152:V156" totalsRowCount="1" headerRowDxfId="212" dataDxfId="211">
  <autoFilter ref="T152:V155"/>
  <tableColumns count="3">
    <tableColumn id="1" name="NEIGHBORHOOD" dataDxfId="210" totalsRowDxfId="209"/>
    <tableColumn id="2" name="ZONE" totalsRowLabel="TOTAL" dataDxfId="208" totalsRowDxfId="207"/>
    <tableColumn id="3" name="BUILDABLE ACRES" totalsRowFunction="custom" dataDxfId="206" totalsRowDxfId="205">
      <totalsRowFormula>SUM(V154:V155)</totalsRowFormula>
    </tableColumn>
  </tableColumns>
  <tableStyleInfo name="TableStyleDark11" showFirstColumn="0" showLastColumn="0" showRowStripes="1" showColumnStripes="0"/>
</table>
</file>

<file path=xl/tables/table13.xml><?xml version="1.0" encoding="utf-8"?>
<table xmlns="http://schemas.openxmlformats.org/spreadsheetml/2006/main" id="28" name="Table1345689101112131415202529" displayName="Table1345689101112131415202529" ref="F140:H143" totalsRowShown="0" headerRowDxfId="204" dataDxfId="203">
  <autoFilter ref="F140:H143"/>
  <tableColumns count="3">
    <tableColumn id="1" name="NEIGHBORHOOD" dataDxfId="202"/>
    <tableColumn id="2" name="ZONE" dataDxfId="201"/>
    <tableColumn id="3" name="BUILDABLE ACRES" dataDxfId="200"/>
  </tableColumns>
  <tableStyleInfo name="TableStyleDark11" showFirstColumn="0" showLastColumn="0" showRowStripes="1" showColumnStripes="0"/>
</table>
</file>

<file path=xl/tables/table14.xml><?xml version="1.0" encoding="utf-8"?>
<table xmlns="http://schemas.openxmlformats.org/spreadsheetml/2006/main" id="29" name="Table13456891011121314192430" displayName="Table13456891011121314192430" ref="J140:L150" totalsRowShown="0" headerRowDxfId="199" dataDxfId="198">
  <autoFilter ref="J140:L150"/>
  <tableColumns count="3">
    <tableColumn id="1" name="NEIGHBORHOOD" dataDxfId="197"/>
    <tableColumn id="2" name="ZONE" dataDxfId="196"/>
    <tableColumn id="3" name="BUILDABLE ACRES" dataDxfId="195"/>
  </tableColumns>
  <tableStyleInfo name="TableStyleDark11" showFirstColumn="0" showLastColumn="0" showRowStripes="1" showColumnStripes="0"/>
</table>
</file>

<file path=xl/tables/table15.xml><?xml version="1.0" encoding="utf-8"?>
<table xmlns="http://schemas.openxmlformats.org/spreadsheetml/2006/main" id="31" name="Table134568910111213141516212632" displayName="Table134568910111213141516212632" ref="T140:V148" totalsRowShown="0" headerRowDxfId="194" dataDxfId="193">
  <autoFilter ref="T140:V148"/>
  <tableColumns count="3">
    <tableColumn id="1" name="NEIGHBORHOOD" dataDxfId="192"/>
    <tableColumn id="2" name="ZONE" dataDxfId="191"/>
    <tableColumn id="3" name="BUILDABLE ACRES" dataDxfId="190"/>
  </tableColumns>
  <tableStyleInfo name="TableStyleDark11" showFirstColumn="0" showLastColumn="0" showRowStripes="1" showColumnStripes="0"/>
</table>
</file>

<file path=xl/tables/table16.xml><?xml version="1.0" encoding="utf-8"?>
<table xmlns="http://schemas.openxmlformats.org/spreadsheetml/2006/main" id="36" name="Table134568910111213141520252937" displayName="Table134568910111213141520252937" ref="F129:H132" totalsRowShown="0" headerRowDxfId="189" dataDxfId="188">
  <autoFilter ref="F129:H132"/>
  <tableColumns count="3">
    <tableColumn id="1" name="NEIGHBORHOOD" dataDxfId="187"/>
    <tableColumn id="2" name="ZONE" dataDxfId="186"/>
    <tableColumn id="3" name="BUILDABLE ACRES" dataDxfId="185"/>
  </tableColumns>
  <tableStyleInfo name="TableStyleDark11" showFirstColumn="0" showLastColumn="0" showRowStripes="1" showColumnStripes="0"/>
</table>
</file>

<file path=xl/tables/table17.xml><?xml version="1.0" encoding="utf-8"?>
<table xmlns="http://schemas.openxmlformats.org/spreadsheetml/2006/main" id="37" name="Table13456891011121314152025293738" displayName="Table13456891011121314152025293738" ref="J129:L133" totalsRowShown="0" headerRowDxfId="184" dataDxfId="183">
  <autoFilter ref="J129:L133"/>
  <tableColumns count="3">
    <tableColumn id="1" name="NEIGHBORHOOD" dataDxfId="182"/>
    <tableColumn id="2" name="ZONE" dataDxfId="181"/>
    <tableColumn id="3" name="BUILDABLE ACRES" dataDxfId="180"/>
  </tableColumns>
  <tableStyleInfo name="TableStyleDark11" showFirstColumn="0" showLastColumn="0" showRowStripes="1" showColumnStripes="0"/>
</table>
</file>

<file path=xl/tables/table18.xml><?xml version="1.0" encoding="utf-8"?>
<table xmlns="http://schemas.openxmlformats.org/spreadsheetml/2006/main" id="39" name="Table1345689101112131415202529373840" displayName="Table1345689101112131415202529373840" ref="T114:V118" totalsRowShown="0" headerRowDxfId="179" dataDxfId="178">
  <autoFilter ref="T114:V118"/>
  <tableColumns count="3">
    <tableColumn id="1" name="NEIGHBORHOOD" dataDxfId="177"/>
    <tableColumn id="2" name="ZONE" dataDxfId="176"/>
    <tableColumn id="3" name="BUILDABLE ACRES" dataDxfId="175"/>
  </tableColumns>
  <tableStyleInfo name="TableStyleDark11" showFirstColumn="0" showLastColumn="0" showRowStripes="1" showColumnStripes="0"/>
</table>
</file>

<file path=xl/tables/table19.xml><?xml version="1.0" encoding="utf-8"?>
<table xmlns="http://schemas.openxmlformats.org/spreadsheetml/2006/main" id="41" name="Table134568910111213141520252937384042" displayName="Table134568910111213141520252937384042" ref="AC114:AE118" totalsRowShown="0" headerRowDxfId="174" dataDxfId="173">
  <autoFilter ref="AC114:AE118"/>
  <tableColumns count="3">
    <tableColumn id="1" name="NEIGHBORHOOD" dataDxfId="172"/>
    <tableColumn id="2" name="ZONE" dataDxfId="171"/>
    <tableColumn id="3" name="BUILDABLE ACRES" dataDxfId="170"/>
  </tableColumns>
  <tableStyleInfo name="TableStyleDark1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19:C29" totalsRowShown="0" headerRowDxfId="262" dataDxfId="261">
  <autoFilter ref="A19:C29"/>
  <tableColumns count="3">
    <tableColumn id="1" name="NEIGHBORHOOD" dataDxfId="260"/>
    <tableColumn id="2" name="STATUS" dataDxfId="259"/>
    <tableColumn id="3" name="BUILDABLE ACRES" dataDxfId="258"/>
  </tableColumns>
  <tableStyleInfo name="TableStyleDark11" showFirstColumn="0" showLastColumn="0" showRowStripes="1" showColumnStripes="0"/>
</table>
</file>

<file path=xl/tables/table20.xml><?xml version="1.0" encoding="utf-8"?>
<table xmlns="http://schemas.openxmlformats.org/spreadsheetml/2006/main" id="42" name="Table13456891011121314152025293743" displayName="Table13456891011121314152025293743" ref="F99:H103" totalsRowShown="0" headerRowDxfId="169" dataDxfId="168">
  <autoFilter ref="F99:H103"/>
  <tableColumns count="3">
    <tableColumn id="1" name="NEIGHBORHOOD" dataDxfId="167"/>
    <tableColumn id="2" name="ZONE" dataDxfId="166"/>
    <tableColumn id="3" name="BUILDABLE ACRES" dataDxfId="165"/>
  </tableColumns>
  <tableStyleInfo name="TableStyleDark11" showFirstColumn="0" showLastColumn="0" showRowStripes="1" showColumnStripes="0"/>
</table>
</file>

<file path=xl/tables/table21.xml><?xml version="1.0" encoding="utf-8"?>
<table xmlns="http://schemas.openxmlformats.org/spreadsheetml/2006/main" id="43" name="Table134568910111213141520252937384044" displayName="Table134568910111213141520252937384044" ref="T99:V104" totalsRowShown="0" headerRowDxfId="164" dataDxfId="163">
  <autoFilter ref="T99:V104"/>
  <tableColumns count="3">
    <tableColumn id="1" name="NEIGHBORHOOD" dataDxfId="162"/>
    <tableColumn id="2" name="ZONE" dataDxfId="161"/>
    <tableColumn id="3" name="BUILDABLE ACRES" dataDxfId="160"/>
  </tableColumns>
  <tableStyleInfo name="TableStyleDark11" showFirstColumn="0" showLastColumn="0" showRowStripes="1" showColumnStripes="0"/>
</table>
</file>

<file path=xl/tables/table22.xml><?xml version="1.0" encoding="utf-8"?>
<table xmlns="http://schemas.openxmlformats.org/spreadsheetml/2006/main" id="44" name="Table13456891011121314152025293738404245" displayName="Table13456891011121314152025293738404245" ref="AC99:AE103" totalsRowShown="0" headerRowDxfId="159" dataDxfId="158" tableBorderDxfId="157">
  <autoFilter ref="AC99:AE103"/>
  <tableColumns count="3">
    <tableColumn id="1" name="NEIGHBORHOOD" dataDxfId="156"/>
    <tableColumn id="2" name="ZONE" dataDxfId="155"/>
    <tableColumn id="3" name="BUILDABLE ACRES" dataDxfId="154"/>
  </tableColumns>
  <tableStyleInfo name="TableStyleDark11" showFirstColumn="0" showLastColumn="0" showRowStripes="1" showColumnStripes="0"/>
</table>
</file>

<file path=xl/tables/table23.xml><?xml version="1.0" encoding="utf-8"?>
<table xmlns="http://schemas.openxmlformats.org/spreadsheetml/2006/main" id="45" name="Table1345689101112131415202529374346" displayName="Table1345689101112131415202529374346" ref="F83:H86" totalsRowShown="0" headerRowDxfId="153" dataDxfId="152">
  <autoFilter ref="F83:H86"/>
  <tableColumns count="3">
    <tableColumn id="1" name="NEIGHBORHOOD" dataDxfId="151"/>
    <tableColumn id="2" name="ZONE" dataDxfId="150"/>
    <tableColumn id="3" name="BUILDABLE ACRES" dataDxfId="149"/>
  </tableColumns>
  <tableStyleInfo name="TableStyleDark11" showFirstColumn="0" showLastColumn="0" showRowStripes="1" showColumnStripes="0"/>
</table>
</file>

<file path=xl/tables/table24.xml><?xml version="1.0" encoding="utf-8"?>
<table xmlns="http://schemas.openxmlformats.org/spreadsheetml/2006/main" id="46" name="Table13456891011121314152025293738404447" displayName="Table13456891011121314152025293738404447" ref="T83:V88" totalsRowShown="0" headerRowDxfId="148" dataDxfId="147">
  <autoFilter ref="T83:V88"/>
  <tableColumns count="3">
    <tableColumn id="1" name="NEIGHBORHOOD" dataDxfId="146"/>
    <tableColumn id="2" name="ZONE" dataDxfId="145"/>
    <tableColumn id="3" name="BUILDABLE ACRES" dataDxfId="144"/>
  </tableColumns>
  <tableStyleInfo name="TableStyleDark11" showFirstColumn="0" showLastColumn="0" showRowStripes="1" showColumnStripes="0"/>
</table>
</file>

<file path=xl/tables/table25.xml><?xml version="1.0" encoding="utf-8"?>
<table xmlns="http://schemas.openxmlformats.org/spreadsheetml/2006/main" id="47" name="Table13456891011121314151621263248" displayName="Table13456891011121314151621263248" ref="T67:V73" totalsRowShown="0" headerRowDxfId="143" dataDxfId="142">
  <autoFilter ref="T67:V73"/>
  <tableColumns count="3">
    <tableColumn id="1" name="NEIGHBORHOOD" dataDxfId="141"/>
    <tableColumn id="2" name="ZONE" dataDxfId="140"/>
    <tableColumn id="3" name="BUILDABLE ACRES" dataDxfId="139"/>
  </tableColumns>
  <tableStyleInfo name="TableStyleDark11" showFirstColumn="0" showLastColumn="0" showRowStripes="1" showColumnStripes="0"/>
</table>
</file>

<file path=xl/tables/table26.xml><?xml version="1.0" encoding="utf-8"?>
<table xmlns="http://schemas.openxmlformats.org/spreadsheetml/2006/main" id="48" name="Table1345689101112131415202529373840424549" displayName="Table1345689101112131415202529373840424549" ref="AC68:AE73" totalsRowShown="0" headerRowDxfId="138" dataDxfId="137">
  <autoFilter ref="AC68:AE73"/>
  <tableColumns count="3">
    <tableColumn id="1" name="NEIGHBORHOOD" dataDxfId="136"/>
    <tableColumn id="2" name="ZONE" dataDxfId="135"/>
    <tableColumn id="3" name="BUILDABLE ACRES" dataDxfId="134"/>
  </tableColumns>
  <tableStyleInfo name="TableStyleDark11" showFirstColumn="0" showLastColumn="0" showRowStripes="1" showColumnStripes="0"/>
</table>
</file>

<file path=xl/tables/table27.xml><?xml version="1.0" encoding="utf-8"?>
<table xmlns="http://schemas.openxmlformats.org/spreadsheetml/2006/main" id="49" name="Table134568910111213141520252937434650" displayName="Table134568910111213141520252937434650" ref="F50:H53" totalsRowShown="0" headerRowDxfId="133" dataDxfId="132">
  <autoFilter ref="F50:H53"/>
  <tableColumns count="3">
    <tableColumn id="1" name="NEIGHBORHOOD" dataDxfId="131"/>
    <tableColumn id="2" name="ZONE" dataDxfId="130"/>
    <tableColumn id="3" name="BUILDABLE ACRES" dataDxfId="129"/>
  </tableColumns>
  <tableStyleInfo name="TableStyleDark11" showFirstColumn="0" showLastColumn="0" showRowStripes="1" showColumnStripes="0"/>
</table>
</file>

<file path=xl/tables/table28.xml><?xml version="1.0" encoding="utf-8"?>
<table xmlns="http://schemas.openxmlformats.org/spreadsheetml/2006/main" id="50" name="Table134568910111213141520252937384042454951" displayName="Table134568910111213141520252937384042454951" ref="AC51:AE55" totalsRowShown="0" headerRowDxfId="128" dataDxfId="127">
  <autoFilter ref="AC51:AE55"/>
  <tableColumns count="3">
    <tableColumn id="1" name="NEIGHBORHOOD" dataDxfId="126"/>
    <tableColumn id="2" name="ZONE" dataDxfId="125"/>
    <tableColumn id="3" name="BUILDABLE ACRES" dataDxfId="124"/>
  </tableColumns>
  <tableStyleInfo name="TableStyleDark11" showFirstColumn="0" showLastColumn="0" showRowStripes="1" showColumnStripes="0"/>
</table>
</file>

<file path=xl/tables/table29.xml><?xml version="1.0" encoding="utf-8"?>
<table xmlns="http://schemas.openxmlformats.org/spreadsheetml/2006/main" id="51" name="Table13456891011121314152025293738404245495152" displayName="Table13456891011121314152025293738404245495152" ref="AC34:AE39" totalsRowShown="0" headerRowDxfId="123" dataDxfId="122">
  <autoFilter ref="AC34:AE39"/>
  <tableColumns count="3">
    <tableColumn id="1" name="NEIGHBORHOOD" dataDxfId="121"/>
    <tableColumn id="2" name="ZONE" dataDxfId="120"/>
    <tableColumn id="3" name="BUILDABLE ACRES" dataDxfId="119"/>
  </tableColumns>
  <tableStyleInfo name="TableStyleDark11" showFirstColumn="0" showLastColumn="0" showRowStripes="1" showColumnStripes="0"/>
</table>
</file>

<file path=xl/tables/table3.xml><?xml version="1.0" encoding="utf-8"?>
<table xmlns="http://schemas.openxmlformats.org/spreadsheetml/2006/main" id="3" name="Table134" displayName="Table134" ref="A34:C44" totalsRowShown="0" headerRowDxfId="257" dataDxfId="256">
  <autoFilter ref="A34:C44"/>
  <tableColumns count="3">
    <tableColumn id="1" name="NEIGHBORHOOD" dataDxfId="255"/>
    <tableColumn id="2" name="STATUS" dataDxfId="254"/>
    <tableColumn id="3" name="BUILDABLE ACRES" dataDxfId="253"/>
  </tableColumns>
  <tableStyleInfo name="TableStyleDark11" showFirstColumn="0" showLastColumn="0" showRowStripes="1" showColumnStripes="0"/>
</table>
</file>

<file path=xl/tables/table30.xml><?xml version="1.0" encoding="utf-8"?>
<table xmlns="http://schemas.openxmlformats.org/spreadsheetml/2006/main" id="52" name="Table13456891011121314353653" displayName="Table13456891011121314353653" ref="F19:H23" totalsRowShown="0" headerRowDxfId="118" dataDxfId="117">
  <autoFilter ref="F19:H23"/>
  <tableColumns count="3">
    <tableColumn id="1" name="NEIGHBORHOOD" dataDxfId="116"/>
    <tableColumn id="2" name="ZONE" dataDxfId="115"/>
    <tableColumn id="3" name="BUILDABLE ACRES" dataDxfId="114"/>
  </tableColumns>
  <tableStyleInfo name="TableStyleDark11" showFirstColumn="0" showLastColumn="0" showRowStripes="1" showColumnStripes="0"/>
</table>
</file>

<file path=xl/tables/table31.xml><?xml version="1.0" encoding="utf-8"?>
<table xmlns="http://schemas.openxmlformats.org/spreadsheetml/2006/main" id="54" name="Table1345689101112131435365355" displayName="Table1345689101112131435365355" ref="J19:L27" totalsRowShown="0" headerRowDxfId="113" dataDxfId="112">
  <autoFilter ref="J19:L27"/>
  <tableColumns count="3">
    <tableColumn id="1" name="NEIGHBORHOOD" dataDxfId="111"/>
    <tableColumn id="2" name="ZONE" dataDxfId="110"/>
    <tableColumn id="3" name="BUILDABLE ACRES" dataDxfId="109"/>
  </tableColumns>
  <tableStyleInfo name="TableStyleDark11" showFirstColumn="0" showLastColumn="0" showRowStripes="1" showColumnStripes="0"/>
</table>
</file>

<file path=xl/tables/table32.xml><?xml version="1.0" encoding="utf-8"?>
<table xmlns="http://schemas.openxmlformats.org/spreadsheetml/2006/main" id="55" name="Table1345689101112131415202529373840424549515256" displayName="Table1345689101112131415202529373840424549515256" ref="AC19:AE23" totalsRowShown="0" headerRowDxfId="108" dataDxfId="107">
  <autoFilter ref="AC19:AE23"/>
  <tableColumns count="3">
    <tableColumn id="1" name="NEIGHBORHOOD" dataDxfId="106"/>
    <tableColumn id="2" name="ZONE" dataDxfId="105"/>
    <tableColumn id="3" name="BUILDABLE ACRES" dataDxfId="104"/>
  </tableColumns>
  <tableStyleInfo name="TableStyleDark11" showFirstColumn="0" showLastColumn="0" showRowStripes="1" showColumnStripes="0"/>
</table>
</file>

<file path=xl/tables/table33.xml><?xml version="1.0" encoding="utf-8"?>
<table xmlns="http://schemas.openxmlformats.org/spreadsheetml/2006/main" id="22" name="Table13456891011121314353623" displayName="Table13456891011121314353623" ref="J152:L159" totalsRowShown="0" headerRowDxfId="103" dataDxfId="102">
  <autoFilter ref="J152:L159"/>
  <tableColumns count="3">
    <tableColumn id="1" name="NEIGHBORHOOD" dataDxfId="101"/>
    <tableColumn id="2" name="ZONE" dataDxfId="100"/>
    <tableColumn id="3" name="BUILDABLE ACRES" dataDxfId="99"/>
  </tableColumns>
  <tableStyleInfo name="TableStyleDark11" showFirstColumn="0" showLastColumn="0" showRowStripes="1" showColumnStripes="0"/>
</table>
</file>

<file path=xl/tables/table34.xml><?xml version="1.0" encoding="utf-8"?>
<table xmlns="http://schemas.openxmlformats.org/spreadsheetml/2006/main" id="20" name="Table20" displayName="Table20" ref="F34:H38" totalsRowShown="0" headerRowDxfId="98">
  <autoFilter ref="F34:H38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id="21" name="Table21" displayName="Table21" ref="F67:H72" totalsRowShown="0" headerRowDxfId="97">
  <autoFilter ref="F67:H72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id="30" name="Table30" displayName="Table30" ref="F114:H119" totalsRowShown="0" headerRowDxfId="96">
  <autoFilter ref="F114:H119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id="32" name="Table32" displayName="Table32" ref="J114:L124" totalsRowShown="0" headerRowDxfId="95">
  <autoFilter ref="J114:L124"/>
  <tableColumns count="3">
    <tableColumn id="1" name="NEIGHBORHOOD" dataDxfId="94"/>
    <tableColumn id="2" name="ZONE"/>
    <tableColumn id="3" name="BUILDABLE ACRES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id="38" name="Table38" displayName="Table38" ref="J99:L106" totalsRowShown="0" headerRowDxfId="93">
  <autoFilter ref="J99:L106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id="40" name="Table40" displayName="Table40" ref="J83:L92" totalsRowShown="0" headerRowDxfId="92">
  <autoFilter ref="J83:L92"/>
  <tableColumns count="3">
    <tableColumn id="1" name="NEIGHBORHOOD" dataDxfId="91"/>
    <tableColumn id="2" name="ZONE"/>
    <tableColumn id="3" name="BUILDABLE ACRE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1345" displayName="Table1345" ref="A50:C59" totalsRowShown="0" headerRowDxfId="252" dataDxfId="251">
  <autoFilter ref="A50:C59"/>
  <tableColumns count="3">
    <tableColumn id="1" name="NEIGHBORHOOD" dataDxfId="250"/>
    <tableColumn id="2" name="STATUS" dataDxfId="249"/>
    <tableColumn id="3" name="BUILDABLE ACRES" dataDxfId="248"/>
  </tableColumns>
  <tableStyleInfo name="TableStyleDark11" showFirstColumn="0" showLastColumn="0" showRowStripes="1" showColumnStripes="0"/>
</table>
</file>

<file path=xl/tables/table40.xml><?xml version="1.0" encoding="utf-8"?>
<table xmlns="http://schemas.openxmlformats.org/spreadsheetml/2006/main" id="85" name="Table85" displayName="Table85" ref="J67:L76" totalsRowShown="0" headerRowDxfId="90">
  <autoFilter ref="J67:L76"/>
  <tableColumns count="3">
    <tableColumn id="1" name="NEIGHBORHOOD" dataDxfId="89"/>
    <tableColumn id="2" name="ZONE"/>
    <tableColumn id="3" name="BUILDABLE ACRE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id="86" name="Table86" displayName="Table86" ref="J50:L58" totalsRowShown="0" headerRowDxfId="88">
  <autoFilter ref="J50:L58"/>
  <tableColumns count="3">
    <tableColumn id="1" name="NEIGHBORHOOD" dataDxfId="87"/>
    <tableColumn id="2" name="ZONE"/>
    <tableColumn id="3" name="BUILDABLE ACRES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id="87" name="Table87" displayName="Table87" ref="J34:L41" totalsRowShown="0" headerRowDxfId="86">
  <autoFilter ref="J34:L41"/>
  <tableColumns count="3">
    <tableColumn id="1" name="NEIGHBORHOOD" dataDxfId="85"/>
    <tableColumn id="2" name="ZONE"/>
    <tableColumn id="3" name="BUILDABLE ACRES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id="100" name="Table100" displayName="Table100" ref="T129:V133" totalsRowShown="0" headerRowDxfId="84">
  <autoFilter ref="T129:V13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id="101" name="Table101" displayName="Table101" ref="T50:V53" totalsRowShown="0" headerRowDxfId="83">
  <autoFilter ref="T50:V5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id="102" name="Table102" displayName="Table102" ref="T34:V38" totalsRowShown="0" headerRowDxfId="82">
  <autoFilter ref="T34:V38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id="103" name="Table103" displayName="Table103" ref="T19:V26" totalsRowShown="0" headerRowDxfId="81">
  <autoFilter ref="T19:V26"/>
  <tableColumns count="3">
    <tableColumn id="1" name="NEIGHBORHOOD" dataDxfId="80"/>
    <tableColumn id="2" name="ZONE"/>
    <tableColumn id="3" name="BUILDABLE AC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id="104" name="Table104" displayName="Table104" ref="T1:V8" totalsRowShown="0" headerRowDxfId="79">
  <autoFilter ref="T1:V8"/>
  <tableColumns count="3">
    <tableColumn id="1" name="NEIGHBORHOOD" dataDxfId="78"/>
    <tableColumn id="2" name="ZONE"/>
    <tableColumn id="3" name="BUILDABLE ACRES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id="116" name="Table117" displayName="Table117" ref="AC152:AE155" totalsRowShown="0" headerRowDxfId="77">
  <autoFilter ref="AC152:AE155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id="117" name="Table118" displayName="Table118" ref="AC129:AE132" totalsRowShown="0" headerRowDxfId="76">
  <autoFilter ref="AC129:AE132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13456" displayName="Table13456" ref="A67:C77" totalsRowShown="0" headerRowDxfId="247" dataDxfId="246">
  <autoFilter ref="A67:C77"/>
  <tableColumns count="3">
    <tableColumn id="1" name="NEIGHBORHOOD" dataDxfId="245"/>
    <tableColumn id="2" name="STATUS" dataDxfId="244"/>
    <tableColumn id="3" name="BUILDABLE ACRES" dataDxfId="243"/>
  </tableColumns>
  <tableStyleInfo name="TableStyleDark11" showFirstColumn="0" showLastColumn="0" showRowStripes="1" showColumnStripes="0"/>
</table>
</file>

<file path=xl/tables/table50.xml><?xml version="1.0" encoding="utf-8"?>
<table xmlns="http://schemas.openxmlformats.org/spreadsheetml/2006/main" id="119" name="Table120" displayName="Table120" ref="AC1:AE6" totalsRowShown="0" headerRowDxfId="75">
  <autoFilter ref="AC1:AE6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id="120" name="Table121" displayName="Table121" ref="AG1:AI7" totalsRowShown="0" headerRowDxfId="74">
  <autoFilter ref="AG1:AI7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id="121" name="Table122" displayName="Table122" ref="AG19:AI23" totalsRowShown="0" headerRowDxfId="73">
  <autoFilter ref="AG19:AI2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id="122" name="Table123" displayName="Table123" ref="AG34:AI38" totalsRowShown="0" headerRowDxfId="72">
  <autoFilter ref="AG34:AI38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id="123" name="Table124" displayName="Table124" ref="AG67:AI71" totalsRowShown="0" headerRowDxfId="71">
  <autoFilter ref="AG67:AI71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id="124" name="Table125" displayName="Table125" ref="AG83:AI88" totalsRowShown="0" headerRowDxfId="70">
  <autoFilter ref="AG83:AI88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id="125" name="Table126" displayName="Table126" ref="AG99:AI103" totalsRowShown="0" headerRowDxfId="69">
  <autoFilter ref="AG99:AI103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id="126" name="Table127" displayName="Table127" ref="AG114:AI119" totalsRowShown="0" headerRowDxfId="68">
  <autoFilter ref="AG114:AI119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id="127" name="Table128" displayName="Table128" ref="AG140:AI144" totalsRowShown="0" headerRowDxfId="67">
  <autoFilter ref="AG140:AI144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id="23" name="Table23" displayName="Table23" ref="F1:H9" totalsRowShown="0" headerRowDxfId="66">
  <autoFilter ref="F1:H9"/>
  <tableColumns count="3">
    <tableColumn id="1" name="NEIGHBORHOOD" dataDxfId="65"/>
    <tableColumn id="2" name="ZONE"/>
    <tableColumn id="3" name="BUILDABLE ACRES"/>
  </tableColumns>
  <tableStyleInfo name="TableStyleDark11" showFirstColumn="0" showLastColumn="0" showRowStripes="1" showColumnStripes="0"/>
</table>
</file>

<file path=xl/tables/table6.xml><?xml version="1.0" encoding="utf-8"?>
<table xmlns="http://schemas.openxmlformats.org/spreadsheetml/2006/main" id="7" name="Table134568" displayName="Table134568" ref="A83:C92" totalsRowShown="0" headerRowDxfId="242" dataDxfId="241">
  <autoFilter ref="A83:C92"/>
  <tableColumns count="3">
    <tableColumn id="1" name="NEIGHBORHOOD" dataDxfId="240"/>
    <tableColumn id="2" name="STATUS" dataDxfId="239"/>
    <tableColumn id="3" name="BUILDABLE ACRES" dataDxfId="238"/>
  </tableColumns>
  <tableStyleInfo name="TableStyleDark11" showFirstColumn="0" showLastColumn="0" showRowStripes="1" showColumnStripes="0"/>
</table>
</file>

<file path=xl/tables/table60.xml><?xml version="1.0" encoding="utf-8"?>
<table xmlns="http://schemas.openxmlformats.org/spreadsheetml/2006/main" id="26" name="Table26" displayName="Table26" ref="AK153:AN159" totalsRowCount="1" headerRowDxfId="64" totalsRowDxfId="62" tableBorderDxfId="63" totalsRowBorderDxfId="61">
  <autoFilter ref="AK153:AN158"/>
  <tableColumns count="4">
    <tableColumn id="1" name="NEIGHBORHOOD" totalsRowDxfId="60"/>
    <tableColumn id="2" name="ZONE" totalsRowLabel="TOTAL" totalsRowDxfId="59"/>
    <tableColumn id="3" name="BUILDABLE ACRES" totalsRowFunction="sum" totalsRowDxfId="58"/>
    <tableColumn id="4" name="DENSITY SCENARIO 1" totalsRowFunction="sum" totalsRowDxfId="57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id="33" name="Table33" displayName="Table33" ref="AK129:AN134" totalsRowShown="0" headerRowDxfId="56" tableBorderDxfId="55">
  <autoFilter ref="AK129:AN134"/>
  <tableColumns count="4">
    <tableColumn id="1" name="NEIGHBORHOOD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id="34" name="Table34" displayName="Table34" ref="AK114:AN122" totalsRowShown="0" headerRowDxfId="54" tableBorderDxfId="53">
  <autoFilter ref="AK114:AN122"/>
  <tableColumns count="4">
    <tableColumn id="1" name="NEIGHBORHOOD" dataDxfId="52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id="35" name="Table35" displayName="Table35" ref="AK140:AN147" totalsRowShown="0" headerRowDxfId="51" dataDxfId="50" tableBorderDxfId="49">
  <autoFilter ref="AK140:AN147"/>
  <tableColumns count="4">
    <tableColumn id="1" name="NEIGHBORHOOD" dataDxfId="48"/>
    <tableColumn id="2" name="ZONE" dataDxfId="47"/>
    <tableColumn id="3" name="BUILDABLE ACRES" dataDxfId="46"/>
    <tableColumn id="4" name="DENSITY SCENARIO 1" dataDxfId="45"/>
  </tableColumns>
  <tableStyleInfo name="TableStyleDark11" showFirstColumn="0" showLastColumn="0" showRowStripes="1" showColumnStripes="0"/>
</table>
</file>

<file path=xl/tables/table64.xml><?xml version="1.0" encoding="utf-8"?>
<table xmlns="http://schemas.openxmlformats.org/spreadsheetml/2006/main" id="53" name="Table53" displayName="Table53" ref="AK99:AN106" totalsRowShown="0" headerRowDxfId="44" tableBorderDxfId="43">
  <autoFilter ref="AK99:AN106"/>
  <tableColumns count="4">
    <tableColumn id="1" name="NEIGHBORHOOD" dataDxfId="42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id="56" name="Table56" displayName="Table56" ref="AK83:AM91" totalsRowShown="0" headerRowDxfId="41" tableBorderDxfId="40">
  <autoFilter ref="AK83:AM91"/>
  <tableColumns count="3">
    <tableColumn id="1" name="NEIGHBORHOOD"/>
    <tableColumn id="2" name="ZONE"/>
    <tableColumn id="3" name="BUILDABLE ACRES"/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id="57" name="Table57" displayName="Table57" ref="AK67:AN74" totalsRowShown="0" headerRowDxfId="39" tableBorderDxfId="38">
  <autoFilter ref="AK67:AN74"/>
  <tableColumns count="4">
    <tableColumn id="1" name="NEIGHBORHOOD" dataDxfId="37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id="58" name="Table58" displayName="Table58" ref="AK50:AN55" totalsRowShown="0" headerRowDxfId="36" tableBorderDxfId="35">
  <autoFilter ref="AK50:AN55"/>
  <tableColumns count="4">
    <tableColumn id="1" name="NEIGHBORHOOD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id="59" name="Table59" displayName="Table59" ref="AK34:AN40" totalsRowShown="0" headerRowDxfId="34" tableBorderDxfId="33">
  <autoFilter ref="AK34:AN40"/>
  <tableColumns count="4">
    <tableColumn id="1" name="NEIGHBORHOOD" dataDxfId="32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id="60" name="Table60" displayName="Table60" ref="AK19:AN27" totalsRowShown="0" headerRowDxfId="31" tableBorderDxfId="30">
  <autoFilter ref="AK19:AN27"/>
  <tableColumns count="4">
    <tableColumn id="1" name="NEIGHBORHOOD" dataDxfId="29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1345689" displayName="Table1345689" ref="A99:C109" totalsRowShown="0" headerRowDxfId="237" dataDxfId="236">
  <autoFilter ref="A99:C109"/>
  <tableColumns count="3">
    <tableColumn id="1" name="NEIGHBORHOOD" dataDxfId="235"/>
    <tableColumn id="2" name="STATUS" dataDxfId="234"/>
    <tableColumn id="3" name="BUILDABLE ACRES" dataDxfId="233"/>
  </tableColumns>
  <tableStyleInfo name="TableStyleDark11" showFirstColumn="0" showLastColumn="0" showRowStripes="1" showColumnStripes="0"/>
</table>
</file>

<file path=xl/tables/table70.xml><?xml version="1.0" encoding="utf-8"?>
<table xmlns="http://schemas.openxmlformats.org/spreadsheetml/2006/main" id="61" name="Table61" displayName="Table61" ref="AK1:AN10" totalsRowShown="0" headerRowDxfId="28" tableBorderDxfId="27">
  <autoFilter ref="AK1:AN10"/>
  <tableColumns count="4">
    <tableColumn id="1" name="NEIGHBORHOOD" dataDxfId="26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id="62" name="Table62" displayName="Table62" ref="J1:L16" totalsRowShown="0" tableBorderDxfId="25">
  <autoFilter ref="J1:L16"/>
  <tableColumns count="3">
    <tableColumn id="1" name="NEIGHBORHOOD" dataDxfId="24"/>
    <tableColumn id="2" name="ZONE" dataDxfId="23"/>
    <tableColumn id="3" name="BUILDABLE ACRES" dataDxfId="22"/>
  </tableColumns>
  <tableStyleInfo name="TableStyleDark11" showFirstColumn="0" showLastColumn="0" showRowStripes="1" showColumnStripes="0"/>
</table>
</file>

<file path=xl/tables/table72.xml><?xml version="1.0" encoding="utf-8"?>
<table xmlns="http://schemas.openxmlformats.org/spreadsheetml/2006/main" id="63" name="Table63" displayName="Table63" ref="X152:AA157" totalsRowCount="1" headerRowDxfId="21" totalsRowDxfId="19" tableBorderDxfId="20" totalsRowBorderDxfId="18">
  <autoFilter ref="X152:AA156"/>
  <tableColumns count="4">
    <tableColumn id="1" name="NEIGHBORHOOD"/>
    <tableColumn id="2" name="ZONE" totalsRowLabel="TOTAL" totalsRowDxfId="17"/>
    <tableColumn id="3" name="BUILDABLE ACRES" totalsRowFunction="sum" totalsRowDxfId="16"/>
    <tableColumn id="4" name="DENSITY SCENARIO 1" totalsRowFunction="sum" totalsRowDxfId="15"/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id="64" name="Table64" displayName="Table64" ref="X140:AA148" headerRowDxfId="14" tableBorderDxfId="13">
  <autoFilter ref="X140:AA148"/>
  <tableColumns count="4">
    <tableColumn id="1" name="NEIGHBORHOOD" totalsRowLabel="Total" dataDxfId="12" totalsRowDxfId="11"/>
    <tableColumn id="2" name="ZONE"/>
    <tableColumn id="3" name="BUILDABLE ACRES"/>
    <tableColumn id="4" name="DENSITY SCENARIO 1" totalsRowFunction="sum" totalsRowDxfId="10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id="65" name="Table65" displayName="Table65" ref="X129:AA133" totalsRowShown="0" headerRowDxfId="9" tableBorderDxfId="8">
  <autoFilter ref="X129:AA133"/>
  <tableColumns count="4">
    <tableColumn id="1" name="NEIGHBORHOOD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id="66" name="Table66" displayName="Table66" ref="X114:AA125" totalsRowShown="0" headerRowDxfId="7" tableBorderDxfId="6">
  <autoFilter ref="X114:AA125"/>
  <tableColumns count="4">
    <tableColumn id="1" name="NEIGHBORHOOD" dataDxfId="5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id="67" name="Table67" displayName="Table67" ref="X19:AA28" totalsRowShown="0" headerRowDxfId="4" tableBorderDxfId="3">
  <autoFilter ref="X19:AA28"/>
  <tableColumns count="4">
    <tableColumn id="1" name="NEIGHBORHOOD" dataDxfId="2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id="68" name="Table68" displayName="Table68" ref="X1:AA13" totalsRowShown="0" headerRowDxfId="1" tableBorderDxfId="0">
  <autoFilter ref="X1:AA13"/>
  <tableColumns count="4">
    <tableColumn id="1" name="NEIGHBORHOOD"/>
    <tableColumn id="2" name="ZONE"/>
    <tableColumn id="3" name="BUILDABLE ACRES"/>
    <tableColumn id="4" name="DENSITY SCENARIO 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9" name="Table134568910" displayName="Table134568910" ref="A114:C124" totalsRowShown="0" headerRowDxfId="232" dataDxfId="231">
  <autoFilter ref="A114:C124"/>
  <tableColumns count="3">
    <tableColumn id="1" name="NEIGHBORHOOD" dataDxfId="230"/>
    <tableColumn id="2" name="STATUS" dataDxfId="229"/>
    <tableColumn id="3" name="BUILDABLE ACRES" dataDxfId="228"/>
  </tableColumns>
  <tableStyleInfo name="TableStyleDark11" showFirstColumn="0" showLastColumn="0" showRowStripes="1" showColumnStripes="0"/>
</table>
</file>

<file path=xl/tables/table9.xml><?xml version="1.0" encoding="utf-8"?>
<table xmlns="http://schemas.openxmlformats.org/spreadsheetml/2006/main" id="10" name="Table13456891011" displayName="Table13456891011" ref="A129:C138" totalsRowShown="0" headerRowDxfId="227" dataDxfId="226">
  <autoFilter ref="A129:C138"/>
  <tableColumns count="3">
    <tableColumn id="1" name="NEIGHBORHOOD" dataDxfId="225"/>
    <tableColumn id="2" name="STATUS" dataDxfId="224"/>
    <tableColumn id="3" name="BUILDABLE ACRES" dataDxfId="22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9" Type="http://schemas.openxmlformats.org/officeDocument/2006/relationships/table" Target="../tables/table38.xml"/><Relationship Id="rId21" Type="http://schemas.openxmlformats.org/officeDocument/2006/relationships/table" Target="../tables/table20.xml"/><Relationship Id="rId34" Type="http://schemas.openxmlformats.org/officeDocument/2006/relationships/table" Target="../tables/table33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63" Type="http://schemas.openxmlformats.org/officeDocument/2006/relationships/table" Target="../tables/table62.xml"/><Relationship Id="rId68" Type="http://schemas.openxmlformats.org/officeDocument/2006/relationships/table" Target="../tables/table67.xml"/><Relationship Id="rId76" Type="http://schemas.openxmlformats.org/officeDocument/2006/relationships/table" Target="../tables/table75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9" Type="http://schemas.openxmlformats.org/officeDocument/2006/relationships/table" Target="../tables/table28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66" Type="http://schemas.openxmlformats.org/officeDocument/2006/relationships/table" Target="../tables/table65.xml"/><Relationship Id="rId74" Type="http://schemas.openxmlformats.org/officeDocument/2006/relationships/table" Target="../tables/table73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61" Type="http://schemas.openxmlformats.org/officeDocument/2006/relationships/table" Target="../tables/table60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56" Type="http://schemas.openxmlformats.org/officeDocument/2006/relationships/table" Target="../tables/table55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77" Type="http://schemas.openxmlformats.org/officeDocument/2006/relationships/table" Target="../tables/table76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3" Type="http://schemas.openxmlformats.org/officeDocument/2006/relationships/table" Target="../tables/table2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67" Type="http://schemas.openxmlformats.org/officeDocument/2006/relationships/table" Target="../tables/table66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34"/>
  <sheetViews>
    <sheetView tabSelected="1" topLeftCell="AL1" zoomScale="92" zoomScaleNormal="92" workbookViewId="0">
      <selection activeCell="AR30" sqref="AR30"/>
    </sheetView>
  </sheetViews>
  <sheetFormatPr defaultColWidth="9.109375" defaultRowHeight="14.4" x14ac:dyDescent="0.3"/>
  <cols>
    <col min="1" max="1" width="18" style="1" customWidth="1"/>
    <col min="2" max="2" width="16.88671875" style="1" customWidth="1"/>
    <col min="3" max="3" width="18.6640625" style="1" customWidth="1"/>
    <col min="4" max="5" width="9.109375" style="1"/>
    <col min="6" max="6" width="27" style="1" bestFit="1" customWidth="1"/>
    <col min="7" max="7" width="32.6640625" style="1" customWidth="1"/>
    <col min="8" max="8" width="18.6640625" style="1" customWidth="1"/>
    <col min="9" max="9" width="9.109375" style="1"/>
    <col min="10" max="10" width="27" style="1" bestFit="1" customWidth="1"/>
    <col min="11" max="11" width="29.33203125" style="1" customWidth="1"/>
    <col min="12" max="12" width="18.6640625" style="1" customWidth="1"/>
    <col min="13" max="13" width="9.109375" style="1"/>
    <col min="14" max="14" width="32" style="1" bestFit="1" customWidth="1"/>
    <col min="15" max="15" width="45.5546875" style="1" customWidth="1"/>
    <col min="16" max="16" width="19" style="1" bestFit="1" customWidth="1"/>
    <col min="17" max="17" width="23.33203125" style="1" customWidth="1"/>
    <col min="18" max="19" width="9.109375" style="1"/>
    <col min="20" max="20" width="27.33203125" style="1" bestFit="1" customWidth="1"/>
    <col min="21" max="21" width="28.6640625" style="1" bestFit="1" customWidth="1"/>
    <col min="22" max="22" width="19" style="1" bestFit="1" customWidth="1"/>
    <col min="23" max="23" width="9.109375" style="1"/>
    <col min="24" max="24" width="32.33203125" style="1" bestFit="1" customWidth="1"/>
    <col min="25" max="25" width="31.6640625" style="1" customWidth="1"/>
    <col min="26" max="26" width="21.88671875" style="1" bestFit="1" customWidth="1"/>
    <col min="27" max="27" width="21.44140625" style="1" customWidth="1"/>
    <col min="28" max="28" width="9.109375" style="1"/>
    <col min="29" max="29" width="23.6640625" style="1" bestFit="1" customWidth="1"/>
    <col min="30" max="30" width="49.44140625" style="1" customWidth="1"/>
    <col min="31" max="31" width="19" style="1" bestFit="1" customWidth="1"/>
    <col min="32" max="32" width="19" style="1" customWidth="1"/>
    <col min="33" max="33" width="25.33203125" style="1" bestFit="1" customWidth="1"/>
    <col min="34" max="34" width="27.44140625" style="1" customWidth="1"/>
    <col min="35" max="35" width="22.33203125" style="1" customWidth="1"/>
    <col min="36" max="36" width="9.109375" style="1"/>
    <col min="37" max="37" width="25.33203125" style="1" bestFit="1" customWidth="1"/>
    <col min="38" max="38" width="46.88671875" style="1" customWidth="1"/>
    <col min="39" max="39" width="19" style="1" customWidth="1"/>
    <col min="40" max="40" width="21.5546875" style="1" customWidth="1"/>
    <col min="41" max="41" width="9.109375" style="1"/>
    <col min="42" max="42" width="49.109375" style="1" customWidth="1"/>
    <col min="43" max="43" width="20.33203125" style="1" customWidth="1"/>
    <col min="44" max="44" width="24.6640625" style="1" customWidth="1"/>
    <col min="45" max="16384" width="9.109375" style="1"/>
  </cols>
  <sheetData>
    <row r="1" spans="1:43" x14ac:dyDescent="0.3">
      <c r="A1" s="3" t="s">
        <v>6</v>
      </c>
      <c r="B1" s="3" t="s">
        <v>7</v>
      </c>
      <c r="C1" s="3" t="s">
        <v>8</v>
      </c>
      <c r="F1" s="7" t="s">
        <v>6</v>
      </c>
      <c r="G1" s="7" t="s">
        <v>21</v>
      </c>
      <c r="H1" s="7" t="s">
        <v>8</v>
      </c>
      <c r="J1" s="75" t="s">
        <v>6</v>
      </c>
      <c r="K1" s="75" t="s">
        <v>21</v>
      </c>
      <c r="L1" s="7" t="s">
        <v>8</v>
      </c>
      <c r="N1" s="40" t="s">
        <v>6</v>
      </c>
      <c r="O1" s="41" t="s">
        <v>21</v>
      </c>
      <c r="P1" s="41" t="s">
        <v>8</v>
      </c>
      <c r="Q1" s="41" t="s">
        <v>96</v>
      </c>
      <c r="T1" s="7" t="s">
        <v>6</v>
      </c>
      <c r="U1" s="7" t="s">
        <v>21</v>
      </c>
      <c r="V1" s="7" t="s">
        <v>8</v>
      </c>
      <c r="X1" s="7" t="s">
        <v>6</v>
      </c>
      <c r="Y1" s="7" t="s">
        <v>21</v>
      </c>
      <c r="Z1" s="71" t="s">
        <v>8</v>
      </c>
      <c r="AA1" s="71" t="s">
        <v>96</v>
      </c>
      <c r="AC1" s="7" t="s">
        <v>6</v>
      </c>
      <c r="AD1" s="7" t="s">
        <v>21</v>
      </c>
      <c r="AE1" s="7" t="s">
        <v>8</v>
      </c>
      <c r="AF1" s="22"/>
      <c r="AG1" s="7" t="s">
        <v>6</v>
      </c>
      <c r="AH1" s="7" t="s">
        <v>21</v>
      </c>
      <c r="AI1" s="7" t="s">
        <v>8</v>
      </c>
      <c r="AK1" s="7" t="s">
        <v>6</v>
      </c>
      <c r="AL1" s="7" t="s">
        <v>21</v>
      </c>
      <c r="AM1" s="7" t="s">
        <v>8</v>
      </c>
      <c r="AN1" s="7" t="s">
        <v>96</v>
      </c>
      <c r="AP1" s="99" t="s">
        <v>131</v>
      </c>
      <c r="AQ1" s="100"/>
    </row>
    <row r="2" spans="1:43" x14ac:dyDescent="0.3">
      <c r="A2" s="29" t="s">
        <v>9</v>
      </c>
      <c r="B2" s="4"/>
      <c r="C2" s="4"/>
      <c r="F2" s="29" t="s">
        <v>87</v>
      </c>
      <c r="G2" s="4"/>
      <c r="H2" s="4"/>
      <c r="J2" s="74" t="s">
        <v>88</v>
      </c>
      <c r="K2" s="74"/>
      <c r="L2" s="29"/>
      <c r="N2" s="43" t="s">
        <v>95</v>
      </c>
      <c r="O2" s="44"/>
      <c r="P2" s="44"/>
      <c r="Q2" s="44"/>
      <c r="T2" s="29" t="s">
        <v>89</v>
      </c>
      <c r="U2" s="4"/>
      <c r="V2" s="4"/>
      <c r="X2" s="65" t="s">
        <v>90</v>
      </c>
      <c r="Y2" s="90"/>
      <c r="Z2" s="90"/>
      <c r="AA2" s="90"/>
      <c r="AC2" s="29" t="s">
        <v>92</v>
      </c>
      <c r="AD2" s="4"/>
      <c r="AE2" s="4"/>
      <c r="AG2" s="29" t="s">
        <v>93</v>
      </c>
      <c r="AH2" s="4"/>
      <c r="AI2" s="4"/>
      <c r="AK2" s="65" t="s">
        <v>94</v>
      </c>
      <c r="AL2" s="44"/>
      <c r="AM2" s="44"/>
      <c r="AN2" s="44"/>
      <c r="AP2" s="97" t="s">
        <v>132</v>
      </c>
      <c r="AQ2" s="97" t="s">
        <v>133</v>
      </c>
    </row>
    <row r="3" spans="1:43" x14ac:dyDescent="0.3">
      <c r="A3" s="5"/>
      <c r="B3" s="2" t="s">
        <v>4</v>
      </c>
      <c r="C3" s="2">
        <v>9.0939678447301926</v>
      </c>
      <c r="F3" s="26"/>
      <c r="G3" s="2" t="s">
        <v>115</v>
      </c>
      <c r="H3" s="2">
        <v>1.0299958800036779</v>
      </c>
      <c r="J3" s="82"/>
      <c r="K3" s="9" t="s">
        <v>48</v>
      </c>
      <c r="L3" s="9">
        <v>18.092222707234821</v>
      </c>
      <c r="N3" s="46"/>
      <c r="O3" s="9" t="s">
        <v>115</v>
      </c>
      <c r="P3" s="9">
        <v>2.1229915080114972</v>
      </c>
      <c r="Q3" s="9">
        <v>25.475898096137961</v>
      </c>
      <c r="T3" s="26"/>
      <c r="U3" s="9" t="s">
        <v>48</v>
      </c>
      <c r="V3" s="9">
        <v>0.43999824000177362</v>
      </c>
      <c r="X3" s="67"/>
      <c r="Y3" s="10" t="s">
        <v>48</v>
      </c>
      <c r="Z3" s="10">
        <v>13.569945720055211</v>
      </c>
      <c r="AA3" s="10"/>
      <c r="AC3" s="26"/>
      <c r="AD3" s="9" t="s">
        <v>38</v>
      </c>
      <c r="AE3" s="9">
        <v>2.4769900920057948</v>
      </c>
      <c r="AG3" s="26"/>
      <c r="AH3" s="9" t="s">
        <v>115</v>
      </c>
      <c r="AI3" s="9">
        <v>1.4559941760101931</v>
      </c>
      <c r="AK3" s="67"/>
      <c r="AL3" s="10" t="s">
        <v>115</v>
      </c>
      <c r="AM3" s="10">
        <v>10.347958608046151</v>
      </c>
      <c r="AN3" s="10">
        <v>124.1755032965538</v>
      </c>
      <c r="AP3" s="1" t="s">
        <v>134</v>
      </c>
      <c r="AQ3" s="1">
        <f>Q12+AA13+AN10</f>
        <v>1917.5161992375308</v>
      </c>
    </row>
    <row r="4" spans="1:43" x14ac:dyDescent="0.3">
      <c r="A4" s="5"/>
      <c r="B4" s="2" t="s">
        <v>1</v>
      </c>
      <c r="C4" s="2">
        <v>327.05480858574361</v>
      </c>
      <c r="F4" s="28"/>
      <c r="G4" s="2" t="s">
        <v>130</v>
      </c>
      <c r="H4" s="2">
        <v>0.48899804400152153</v>
      </c>
      <c r="J4" s="84"/>
      <c r="K4" s="10" t="s">
        <v>115</v>
      </c>
      <c r="L4" s="10">
        <v>71.711279647050972</v>
      </c>
      <c r="N4" s="49"/>
      <c r="O4" s="10" t="s">
        <v>130</v>
      </c>
      <c r="P4" s="10">
        <v>2.7389890440086049</v>
      </c>
      <c r="Q4" s="10">
        <v>32.867868528103273</v>
      </c>
      <c r="T4" s="28"/>
      <c r="U4" s="10" t="s">
        <v>118</v>
      </c>
      <c r="V4" s="10">
        <v>3.9529841880112899</v>
      </c>
      <c r="X4" s="66"/>
      <c r="Y4" s="9" t="s">
        <v>115</v>
      </c>
      <c r="Z4" s="9">
        <v>20.563922157570321</v>
      </c>
      <c r="AA4" s="9">
        <v>246.76706589084401</v>
      </c>
      <c r="AC4" s="28"/>
      <c r="AD4" s="10" t="s">
        <v>116</v>
      </c>
      <c r="AE4" s="10">
        <v>20.572917708099819</v>
      </c>
      <c r="AG4" s="28"/>
      <c r="AH4" s="10" t="s">
        <v>36</v>
      </c>
      <c r="AI4" s="10">
        <v>0</v>
      </c>
      <c r="AK4" s="68"/>
      <c r="AL4" s="12" t="s">
        <v>118</v>
      </c>
      <c r="AM4" s="12">
        <v>1.3709945160048791</v>
      </c>
      <c r="AN4" s="12">
        <v>13.778494885849041</v>
      </c>
      <c r="AP4" s="1" t="s">
        <v>135</v>
      </c>
      <c r="AQ4" s="1">
        <f>Q54+AA57+AN55</f>
        <v>408.44305920495901</v>
      </c>
    </row>
    <row r="5" spans="1:43" x14ac:dyDescent="0.3">
      <c r="A5" s="5"/>
      <c r="B5" s="2" t="s">
        <v>2</v>
      </c>
      <c r="C5" s="2">
        <v>14.8969404120595</v>
      </c>
      <c r="F5" s="26"/>
      <c r="G5" s="2" t="s">
        <v>38</v>
      </c>
      <c r="H5" s="2">
        <v>1.786732683762668</v>
      </c>
      <c r="J5" s="82"/>
      <c r="K5" s="9" t="s">
        <v>118</v>
      </c>
      <c r="L5" s="9">
        <v>12.749432047673061</v>
      </c>
      <c r="N5" s="46"/>
      <c r="O5" s="9" t="s">
        <v>36</v>
      </c>
      <c r="P5" s="9">
        <v>0</v>
      </c>
      <c r="Q5" s="9"/>
      <c r="T5" s="26"/>
      <c r="U5" s="30" t="s">
        <v>38</v>
      </c>
      <c r="V5" s="9">
        <v>0.27199891200079179</v>
      </c>
      <c r="X5" s="67"/>
      <c r="Y5" s="15" t="s">
        <v>118</v>
      </c>
      <c r="Z5" s="15">
        <v>14.1169436894042</v>
      </c>
      <c r="AA5" s="15">
        <v>141.87528407851221</v>
      </c>
      <c r="AC5" s="26"/>
      <c r="AD5" s="9" t="s">
        <v>117</v>
      </c>
      <c r="AE5" s="9">
        <v>23.79090483609486</v>
      </c>
      <c r="AG5" s="26"/>
      <c r="AH5" s="9" t="s">
        <v>116</v>
      </c>
      <c r="AI5" s="9">
        <v>0.17799928800044779</v>
      </c>
      <c r="AK5" s="67"/>
      <c r="AL5" s="10" t="s">
        <v>38</v>
      </c>
      <c r="AM5" s="10">
        <v>0.57899768400216001</v>
      </c>
      <c r="AN5" s="10">
        <v>7.6427694288285108</v>
      </c>
      <c r="AP5" s="1" t="s">
        <v>136</v>
      </c>
      <c r="AQ5" s="1">
        <f>Q156+Table63[[#Totals],[DENSITY SCENARIO 1]]+Table26[[#Totals],[DENSITY SCENARIO 1]]</f>
        <v>330.02193451755085</v>
      </c>
    </row>
    <row r="6" spans="1:43" x14ac:dyDescent="0.3">
      <c r="A6" s="5"/>
      <c r="B6" s="2" t="s">
        <v>5</v>
      </c>
      <c r="C6" s="2">
        <v>5.5709776730798861</v>
      </c>
      <c r="F6" s="28"/>
      <c r="G6" s="2" t="s">
        <v>116</v>
      </c>
      <c r="H6" s="2">
        <v>1.0379958480043201</v>
      </c>
      <c r="J6" s="84"/>
      <c r="K6" s="10" t="s">
        <v>130</v>
      </c>
      <c r="L6" s="10">
        <v>9.8193832474127909</v>
      </c>
      <c r="N6" s="49"/>
      <c r="O6" s="15" t="s">
        <v>38</v>
      </c>
      <c r="P6" s="10">
        <v>3.1109875560116191</v>
      </c>
      <c r="Q6" s="10">
        <v>41.06503573935337</v>
      </c>
      <c r="T6" s="28"/>
      <c r="U6" s="10" t="s">
        <v>116</v>
      </c>
      <c r="V6" s="10">
        <v>0.53399782106405491</v>
      </c>
      <c r="X6" s="68"/>
      <c r="Y6" s="12" t="s">
        <v>130</v>
      </c>
      <c r="Z6" s="12">
        <v>3.710647475260143</v>
      </c>
      <c r="AA6" s="12">
        <v>44.527769703121713</v>
      </c>
      <c r="AC6" s="28"/>
      <c r="AD6" s="11" t="s">
        <v>11</v>
      </c>
      <c r="AE6" s="11">
        <f>SUM(AE3:AE5)</f>
        <v>46.840812636200475</v>
      </c>
      <c r="AF6" s="3"/>
      <c r="AG6" s="28"/>
      <c r="AH6" s="10" t="s">
        <v>23</v>
      </c>
      <c r="AI6" s="10">
        <v>0.57499770000197659</v>
      </c>
      <c r="AK6" s="68"/>
      <c r="AL6" s="12" t="s">
        <v>116</v>
      </c>
      <c r="AM6" s="12">
        <v>2.6729893080131348</v>
      </c>
      <c r="AN6" s="12">
        <v>45.62792748778422</v>
      </c>
      <c r="AP6" s="1" t="s">
        <v>137</v>
      </c>
      <c r="AQ6" s="1">
        <f>Q28+AA28+AN27</f>
        <v>4371.8836439817815</v>
      </c>
    </row>
    <row r="7" spans="1:43" x14ac:dyDescent="0.3">
      <c r="A7" s="5"/>
      <c r="B7" s="2" t="s">
        <v>0</v>
      </c>
      <c r="C7" s="2">
        <v>130.30017751205841</v>
      </c>
      <c r="F7" s="26"/>
      <c r="G7" s="2" t="s">
        <v>23</v>
      </c>
      <c r="H7" s="2">
        <v>4.2459830294157523</v>
      </c>
      <c r="J7" s="82"/>
      <c r="K7" s="9" t="s">
        <v>36</v>
      </c>
      <c r="L7" s="9">
        <v>2.271039098982745E-2</v>
      </c>
      <c r="N7" s="53"/>
      <c r="O7" s="12" t="s">
        <v>22</v>
      </c>
      <c r="P7" s="12">
        <v>0.35599857600098178</v>
      </c>
      <c r="Q7" s="12"/>
      <c r="T7" s="31"/>
      <c r="U7" s="12" t="s">
        <v>23</v>
      </c>
      <c r="V7" s="12">
        <v>0.37199851200197531</v>
      </c>
      <c r="X7" s="67"/>
      <c r="Y7" s="10" t="s">
        <v>36</v>
      </c>
      <c r="Z7" s="10">
        <v>0</v>
      </c>
      <c r="AA7" s="10"/>
      <c r="AG7" s="31"/>
      <c r="AH7" s="13" t="s">
        <v>11</v>
      </c>
      <c r="AI7" s="13">
        <f>SUM(AI3:AI6)</f>
        <v>2.2089911640126174</v>
      </c>
      <c r="AK7" s="67"/>
      <c r="AL7" s="10" t="s">
        <v>120</v>
      </c>
      <c r="AM7" s="10">
        <v>0.48799804800231622</v>
      </c>
      <c r="AN7" s="10">
        <v>10.682277270770699</v>
      </c>
      <c r="AP7" s="1" t="s">
        <v>138</v>
      </c>
      <c r="AQ7" s="1">
        <f>Q39+AA40+AN40</f>
        <v>793.77365547737304</v>
      </c>
    </row>
    <row r="8" spans="1:43" x14ac:dyDescent="0.3">
      <c r="A8" s="5"/>
      <c r="B8" s="2" t="s">
        <v>103</v>
      </c>
      <c r="C8" s="2">
        <v>46.840812636200468</v>
      </c>
      <c r="F8" s="28"/>
      <c r="G8" s="2" t="s">
        <v>117</v>
      </c>
      <c r="H8" s="2">
        <v>0.50426235954225063</v>
      </c>
      <c r="J8" s="84"/>
      <c r="K8" s="10" t="s">
        <v>38</v>
      </c>
      <c r="L8" s="10">
        <v>48.332001966636327</v>
      </c>
      <c r="N8" s="49"/>
      <c r="O8" s="10" t="s">
        <v>116</v>
      </c>
      <c r="P8" s="10">
        <v>0.87899648400408759</v>
      </c>
      <c r="Q8" s="10">
        <v>15.00446998194978</v>
      </c>
      <c r="T8" s="28"/>
      <c r="U8" s="11" t="s">
        <v>61</v>
      </c>
      <c r="V8" s="11">
        <f>SUM(V3:V7)</f>
        <v>5.5709776730798861</v>
      </c>
      <c r="X8" s="68"/>
      <c r="Y8" s="12" t="s">
        <v>38</v>
      </c>
      <c r="Z8" s="12">
        <v>33.474203051194422</v>
      </c>
      <c r="AA8" s="12">
        <v>441.85948027576569</v>
      </c>
      <c r="AK8" s="68"/>
      <c r="AL8" s="12" t="s">
        <v>23</v>
      </c>
      <c r="AM8" s="12">
        <v>0.57191633194189695</v>
      </c>
      <c r="AN8" s="12">
        <v>2.733760066682267</v>
      </c>
      <c r="AP8" s="1" t="s">
        <v>139</v>
      </c>
      <c r="AQ8" s="1">
        <f>Q123+AA125+AN122</f>
        <v>1161.6255607729966</v>
      </c>
    </row>
    <row r="9" spans="1:43" x14ac:dyDescent="0.3">
      <c r="A9" s="5"/>
      <c r="B9" s="2" t="s">
        <v>97</v>
      </c>
      <c r="C9" s="2">
        <v>2.208991164012617</v>
      </c>
      <c r="F9" s="26"/>
      <c r="G9" s="19" t="s">
        <v>11</v>
      </c>
      <c r="H9" s="19">
        <f>SUM(H3:H8)</f>
        <v>9.0939678447301908</v>
      </c>
      <c r="J9" s="82"/>
      <c r="K9" s="9" t="s">
        <v>22</v>
      </c>
      <c r="L9" s="9">
        <v>0.53899784400190465</v>
      </c>
      <c r="N9" s="53"/>
      <c r="O9" s="12" t="s">
        <v>120</v>
      </c>
      <c r="P9" s="12">
        <v>0.22699909200075299</v>
      </c>
      <c r="Q9" s="12">
        <v>4.9690101238964841</v>
      </c>
      <c r="X9" s="67"/>
      <c r="Y9" s="10" t="s">
        <v>116</v>
      </c>
      <c r="Z9" s="10">
        <v>18.055927776071261</v>
      </c>
      <c r="AA9" s="10">
        <v>308.21468713753637</v>
      </c>
      <c r="AK9" s="67"/>
      <c r="AL9" s="10" t="s">
        <v>117</v>
      </c>
      <c r="AM9" s="10">
        <v>0.40799836800170969</v>
      </c>
      <c r="AN9" s="10">
        <v>3.2639869440136779</v>
      </c>
      <c r="AP9" s="1" t="s">
        <v>140</v>
      </c>
      <c r="AQ9" s="1">
        <f>Q74+AA74+AN74</f>
        <v>871.73186169739893</v>
      </c>
    </row>
    <row r="10" spans="1:43" x14ac:dyDescent="0.3">
      <c r="A10" s="5"/>
      <c r="B10" s="2" t="s">
        <v>3</v>
      </c>
      <c r="C10" s="2">
        <v>16.438852864012251</v>
      </c>
      <c r="J10" s="84"/>
      <c r="K10" s="10" t="s">
        <v>119</v>
      </c>
      <c r="L10" s="10">
        <v>2.4634799966483191E-2</v>
      </c>
      <c r="N10" s="49"/>
      <c r="O10" s="10" t="s">
        <v>23</v>
      </c>
      <c r="P10" s="85">
        <v>5.2449790200215238</v>
      </c>
      <c r="Q10" s="85">
        <v>25.070999715702889</v>
      </c>
      <c r="X10" s="69"/>
      <c r="Y10" s="27" t="s">
        <v>120</v>
      </c>
      <c r="Z10" s="27">
        <v>13.0281300459124</v>
      </c>
      <c r="AA10" s="27">
        <v>285.18576670502222</v>
      </c>
      <c r="AK10" s="68"/>
      <c r="AL10" s="12" t="s">
        <v>11</v>
      </c>
      <c r="AM10" s="12">
        <f>SUM(AM3:AM9)</f>
        <v>16.438852864012247</v>
      </c>
      <c r="AN10" s="12">
        <f>SUM(AN3:AN9)</f>
        <v>207.90471938048219</v>
      </c>
      <c r="AP10" s="1" t="s">
        <v>141</v>
      </c>
      <c r="AQ10" s="1">
        <f>Q107+AA107+AN106</f>
        <v>1178.804335361147</v>
      </c>
    </row>
    <row r="11" spans="1:43" x14ac:dyDescent="0.3">
      <c r="A11" s="5"/>
      <c r="B11" s="5" t="s">
        <v>11</v>
      </c>
      <c r="C11" s="5">
        <f>SUM(C3:C10)</f>
        <v>552.40552869189696</v>
      </c>
      <c r="J11" s="82"/>
      <c r="K11" s="9" t="s">
        <v>116</v>
      </c>
      <c r="L11" s="9">
        <v>25.027071344967979</v>
      </c>
      <c r="N11" s="58"/>
      <c r="O11" s="27" t="s">
        <v>117</v>
      </c>
      <c r="P11" s="27">
        <v>0.21699913200042989</v>
      </c>
      <c r="Q11" s="27">
        <v>1.7359930560034389</v>
      </c>
      <c r="X11" s="70"/>
      <c r="Y11" s="96" t="s">
        <v>23</v>
      </c>
      <c r="Z11" s="25">
        <v>4.7364937725543887</v>
      </c>
      <c r="AA11" s="25">
        <v>22.640440232809979</v>
      </c>
      <c r="AH11" s="21"/>
      <c r="AI11" s="21"/>
      <c r="AP11" s="1" t="s">
        <v>142</v>
      </c>
      <c r="AQ11" s="1">
        <f>Q133+AA133+AN134</f>
        <v>283.66716256800254</v>
      </c>
    </row>
    <row r="12" spans="1:43" x14ac:dyDescent="0.3">
      <c r="J12" s="84"/>
      <c r="K12" s="10" t="s">
        <v>120</v>
      </c>
      <c r="L12" s="10">
        <v>15.699272636804301</v>
      </c>
      <c r="N12" s="59"/>
      <c r="O12" s="25" t="s">
        <v>61</v>
      </c>
      <c r="P12" s="25">
        <f>SUM(P3:P11)</f>
        <v>14.896940412059495</v>
      </c>
      <c r="Q12" s="25">
        <f>SUM(Q3:Q11)</f>
        <v>146.18927524114721</v>
      </c>
      <c r="X12" s="69"/>
      <c r="Y12" s="17" t="s">
        <v>117</v>
      </c>
      <c r="Z12" s="17">
        <v>9.0439638240361333</v>
      </c>
      <c r="AA12" s="17">
        <v>72.351710592289066</v>
      </c>
      <c r="AP12" s="1" t="s">
        <v>143</v>
      </c>
      <c r="AQ12" s="1">
        <f>AA148+AN147</f>
        <v>239.3226313113318</v>
      </c>
    </row>
    <row r="13" spans="1:43" x14ac:dyDescent="0.3">
      <c r="J13" s="82"/>
      <c r="K13" s="9" t="s">
        <v>23</v>
      </c>
      <c r="L13" s="9">
        <v>55.180687161076918</v>
      </c>
      <c r="N13" s="21"/>
      <c r="O13" s="14"/>
      <c r="P13" s="14"/>
      <c r="Q13" s="14"/>
      <c r="X13" s="70"/>
      <c r="Y13" s="23" t="s">
        <v>11</v>
      </c>
      <c r="Z13" s="23">
        <f>SUM(Z3:Z12)</f>
        <v>130.30017751205847</v>
      </c>
      <c r="AA13" s="23">
        <f>SUM(AA3:AA12)</f>
        <v>1563.4222046159014</v>
      </c>
      <c r="AP13" s="1" t="s">
        <v>144</v>
      </c>
      <c r="AQ13" s="1">
        <f>Q89+AA90+AN91</f>
        <v>2908.697153979484</v>
      </c>
    </row>
    <row r="14" spans="1:43" x14ac:dyDescent="0.3">
      <c r="J14" s="84"/>
      <c r="K14" s="10" t="s">
        <v>117</v>
      </c>
      <c r="L14" s="10">
        <v>59.063777306748293</v>
      </c>
      <c r="N14" s="21"/>
      <c r="O14" s="14"/>
      <c r="P14" s="14"/>
      <c r="Q14" s="14"/>
      <c r="AL14" s="92"/>
      <c r="AP14" s="3" t="s">
        <v>145</v>
      </c>
      <c r="AQ14" s="3">
        <f>SUM(AQ3:AQ13)</f>
        <v>14465.487198109557</v>
      </c>
    </row>
    <row r="15" spans="1:43" x14ac:dyDescent="0.3">
      <c r="J15" s="82"/>
      <c r="K15" s="93" t="s">
        <v>121</v>
      </c>
      <c r="L15" s="93">
        <v>10.79333748518011</v>
      </c>
      <c r="N15" s="21"/>
      <c r="O15" s="14"/>
      <c r="P15" s="14"/>
      <c r="Q15" s="14"/>
    </row>
    <row r="16" spans="1:43" x14ac:dyDescent="0.3">
      <c r="J16" s="84"/>
      <c r="K16" s="11" t="s">
        <v>11</v>
      </c>
      <c r="L16" s="11">
        <f>SUM(L3:L15)</f>
        <v>327.05480858574379</v>
      </c>
    </row>
    <row r="17" spans="1:43" x14ac:dyDescent="0.3">
      <c r="J17" s="94"/>
      <c r="K17" s="95"/>
      <c r="L17" s="95"/>
      <c r="AP17" s="1" t="s">
        <v>146</v>
      </c>
      <c r="AQ17" s="1">
        <v>25723</v>
      </c>
    </row>
    <row r="18" spans="1:43" x14ac:dyDescent="0.3">
      <c r="AP18" s="1" t="s">
        <v>147</v>
      </c>
      <c r="AQ18" s="1">
        <v>39976</v>
      </c>
    </row>
    <row r="19" spans="1:43" x14ac:dyDescent="0.3">
      <c r="A19" s="3" t="s">
        <v>6</v>
      </c>
      <c r="B19" s="3" t="s">
        <v>7</v>
      </c>
      <c r="C19" s="3" t="s">
        <v>8</v>
      </c>
      <c r="F19" s="3" t="s">
        <v>6</v>
      </c>
      <c r="G19" s="3" t="s">
        <v>21</v>
      </c>
      <c r="H19" s="3" t="s">
        <v>8</v>
      </c>
      <c r="J19" s="3" t="s">
        <v>6</v>
      </c>
      <c r="K19" s="3" t="s">
        <v>21</v>
      </c>
      <c r="L19" s="3" t="s">
        <v>8</v>
      </c>
      <c r="N19" s="40" t="s">
        <v>6</v>
      </c>
      <c r="O19" s="41" t="s">
        <v>21</v>
      </c>
      <c r="P19" s="41" t="s">
        <v>8</v>
      </c>
      <c r="Q19" s="41" t="s">
        <v>96</v>
      </c>
      <c r="T19" s="7" t="s">
        <v>6</v>
      </c>
      <c r="U19" s="7" t="s">
        <v>21</v>
      </c>
      <c r="V19" s="7" t="s">
        <v>8</v>
      </c>
      <c r="X19" s="7" t="s">
        <v>6</v>
      </c>
      <c r="Y19" s="7" t="s">
        <v>21</v>
      </c>
      <c r="Z19" s="87" t="s">
        <v>8</v>
      </c>
      <c r="AA19" s="71" t="s">
        <v>96</v>
      </c>
      <c r="AC19" s="3" t="s">
        <v>6</v>
      </c>
      <c r="AD19" s="3" t="s">
        <v>21</v>
      </c>
      <c r="AE19" s="3" t="s">
        <v>8</v>
      </c>
      <c r="AF19" s="3"/>
      <c r="AG19" s="7" t="s">
        <v>6</v>
      </c>
      <c r="AH19" s="7" t="s">
        <v>21</v>
      </c>
      <c r="AI19" s="7" t="s">
        <v>8</v>
      </c>
      <c r="AK19" s="7" t="s">
        <v>6</v>
      </c>
      <c r="AL19" s="7" t="s">
        <v>21</v>
      </c>
      <c r="AM19" s="7" t="s">
        <v>8</v>
      </c>
      <c r="AN19" s="7" t="s">
        <v>96</v>
      </c>
      <c r="AP19" s="1" t="s">
        <v>148</v>
      </c>
      <c r="AQ19" s="1">
        <f>AQ18-AQ17</f>
        <v>14253</v>
      </c>
    </row>
    <row r="20" spans="1:43" x14ac:dyDescent="0.3">
      <c r="A20" s="29" t="s">
        <v>10</v>
      </c>
      <c r="B20" s="4"/>
      <c r="C20" s="4"/>
      <c r="F20" s="29" t="s">
        <v>81</v>
      </c>
      <c r="G20" s="4"/>
      <c r="H20" s="4"/>
      <c r="J20" s="29" t="s">
        <v>80</v>
      </c>
      <c r="K20" s="4"/>
      <c r="L20" s="4"/>
      <c r="N20" s="43" t="s">
        <v>82</v>
      </c>
      <c r="O20" s="44"/>
      <c r="P20" s="44"/>
      <c r="Q20" s="44"/>
      <c r="T20" s="29" t="s">
        <v>83</v>
      </c>
      <c r="U20" s="4"/>
      <c r="V20" s="4"/>
      <c r="X20" s="65" t="s">
        <v>91</v>
      </c>
      <c r="Y20" s="44"/>
      <c r="Z20" s="44"/>
      <c r="AA20" s="45"/>
      <c r="AC20" s="29" t="s">
        <v>84</v>
      </c>
      <c r="AD20" s="4"/>
      <c r="AE20" s="4"/>
      <c r="AG20" s="29" t="s">
        <v>85</v>
      </c>
      <c r="AH20" s="4"/>
      <c r="AI20" s="4"/>
      <c r="AK20" s="65" t="s">
        <v>86</v>
      </c>
      <c r="AL20" s="44"/>
      <c r="AM20" s="44"/>
      <c r="AN20" s="44"/>
      <c r="AP20" s="1" t="s">
        <v>150</v>
      </c>
      <c r="AQ20" s="1">
        <v>34043</v>
      </c>
    </row>
    <row r="21" spans="1:43" x14ac:dyDescent="0.3">
      <c r="B21" s="2" t="s">
        <v>4</v>
      </c>
      <c r="C21" s="2">
        <v>11.50395398404501</v>
      </c>
      <c r="G21" s="2" t="s">
        <v>122</v>
      </c>
      <c r="H21" s="2">
        <v>7.38297046802961</v>
      </c>
      <c r="I21"/>
      <c r="K21" s="2" t="s">
        <v>122</v>
      </c>
      <c r="L21" s="2">
        <v>1.201995192002433</v>
      </c>
      <c r="N21" s="46"/>
      <c r="O21" s="9" t="s">
        <v>122</v>
      </c>
      <c r="P21" s="9">
        <v>2.22699109201029</v>
      </c>
      <c r="Q21" s="9"/>
      <c r="T21" s="26"/>
      <c r="U21" s="9" t="s">
        <v>38</v>
      </c>
      <c r="V21" s="9">
        <v>3.2186102083824211</v>
      </c>
      <c r="X21" s="66"/>
      <c r="Y21" s="47" t="s">
        <v>122</v>
      </c>
      <c r="Z21" s="47">
        <v>44.747821008222843</v>
      </c>
      <c r="AA21" s="48"/>
      <c r="AD21" s="9" t="s">
        <v>123</v>
      </c>
      <c r="AE21" s="9">
        <v>1.5631635828435739</v>
      </c>
      <c r="AG21" s="28"/>
      <c r="AH21" s="10" t="s">
        <v>23</v>
      </c>
      <c r="AI21" s="10">
        <v>0.29599881600079891</v>
      </c>
      <c r="AK21" s="67"/>
      <c r="AL21" s="10" t="s">
        <v>122</v>
      </c>
      <c r="AM21" s="10">
        <v>9.7429610280609502</v>
      </c>
      <c r="AN21" s="10"/>
      <c r="AP21" s="1" t="s">
        <v>151</v>
      </c>
      <c r="AQ21" s="1">
        <v>38027</v>
      </c>
    </row>
    <row r="22" spans="1:43" x14ac:dyDescent="0.3">
      <c r="B22" s="2" t="s">
        <v>1</v>
      </c>
      <c r="C22" s="2">
        <v>379.05054635147798</v>
      </c>
      <c r="G22" s="2" t="s">
        <v>23</v>
      </c>
      <c r="H22" s="2">
        <v>4.1209835160154009</v>
      </c>
      <c r="I22"/>
      <c r="K22" s="10" t="s">
        <v>116</v>
      </c>
      <c r="L22" s="10">
        <v>5.6629773480227019</v>
      </c>
      <c r="N22" s="49"/>
      <c r="O22" s="10" t="s">
        <v>38</v>
      </c>
      <c r="P22" s="10">
        <v>11.067955679017929</v>
      </c>
      <c r="Q22" s="10">
        <v>146.09701496303671</v>
      </c>
      <c r="T22" s="28"/>
      <c r="U22" s="10" t="s">
        <v>116</v>
      </c>
      <c r="V22" s="10">
        <v>8.8629645480161994</v>
      </c>
      <c r="X22" s="67"/>
      <c r="Y22" s="50" t="s">
        <v>38</v>
      </c>
      <c r="Z22" s="50">
        <v>22.25990816670291</v>
      </c>
      <c r="AA22" s="51">
        <v>293.83078780047839</v>
      </c>
      <c r="AD22" s="2" t="s">
        <v>125</v>
      </c>
      <c r="AE22" s="2">
        <v>6.1929789280226686</v>
      </c>
      <c r="AG22" s="26"/>
      <c r="AH22" s="9" t="s">
        <v>125</v>
      </c>
      <c r="AI22" s="12">
        <v>4.573981704022593</v>
      </c>
      <c r="AK22" s="68"/>
      <c r="AL22" s="12" t="s">
        <v>38</v>
      </c>
      <c r="AM22" s="12">
        <v>4.3979824080123828</v>
      </c>
      <c r="AN22" s="12">
        <v>58.053367785763463</v>
      </c>
      <c r="AP22" s="1" t="s">
        <v>149</v>
      </c>
      <c r="AQ22" s="1">
        <v>14465</v>
      </c>
    </row>
    <row r="23" spans="1:43" x14ac:dyDescent="0.3">
      <c r="B23" s="2" t="s">
        <v>2</v>
      </c>
      <c r="C23" s="2">
        <v>383.74715735415771</v>
      </c>
      <c r="G23" s="5" t="s">
        <v>11</v>
      </c>
      <c r="H23" s="5">
        <f>SUM(H21:H22)</f>
        <v>11.503953984045012</v>
      </c>
      <c r="K23" s="2" t="s">
        <v>123</v>
      </c>
      <c r="L23" s="2">
        <v>83.218926600773713</v>
      </c>
      <c r="N23" s="46"/>
      <c r="O23" s="9" t="s">
        <v>116</v>
      </c>
      <c r="P23" s="9">
        <v>0.74699701200264579</v>
      </c>
      <c r="Q23" s="9">
        <v>12.75123899488516</v>
      </c>
      <c r="T23" s="26"/>
      <c r="U23" s="9" t="s">
        <v>23</v>
      </c>
      <c r="V23" s="9">
        <v>49.924800316152186</v>
      </c>
      <c r="X23" s="66"/>
      <c r="Y23" s="54" t="s">
        <v>116</v>
      </c>
      <c r="Z23" s="54">
        <v>8.6879652480414098</v>
      </c>
      <c r="AA23" s="55">
        <v>148.3035667840669</v>
      </c>
      <c r="AD23" s="5" t="s">
        <v>11</v>
      </c>
      <c r="AE23" s="5">
        <f>SUM(AE21:AE22)</f>
        <v>7.7561425108662423</v>
      </c>
      <c r="AF23" s="3"/>
      <c r="AG23" s="28"/>
      <c r="AH23" s="16" t="s">
        <v>11</v>
      </c>
      <c r="AI23" s="16">
        <f>SUM(AI21:AI22)</f>
        <v>4.8699805200233914</v>
      </c>
      <c r="AK23" s="67"/>
      <c r="AL23" s="50" t="s">
        <v>123</v>
      </c>
      <c r="AM23" s="50">
        <v>2.5322180248660859</v>
      </c>
      <c r="AN23" s="50">
        <v>11.04047058841614</v>
      </c>
      <c r="AP23" s="1" t="s">
        <v>152</v>
      </c>
      <c r="AQ23" s="1">
        <f>AQ17+AQ22</f>
        <v>40188</v>
      </c>
    </row>
    <row r="24" spans="1:43" x14ac:dyDescent="0.3">
      <c r="B24" s="2" t="s">
        <v>5</v>
      </c>
      <c r="C24" s="2">
        <v>86.176655776241105</v>
      </c>
      <c r="K24" s="10" t="s">
        <v>23</v>
      </c>
      <c r="L24" s="10">
        <v>279.20368704225831</v>
      </c>
      <c r="N24" s="49"/>
      <c r="O24" s="10" t="s">
        <v>123</v>
      </c>
      <c r="P24" s="10">
        <v>20.933604876286079</v>
      </c>
      <c r="Q24" s="10">
        <v>91.270517260607278</v>
      </c>
      <c r="T24" s="28"/>
      <c r="U24" s="10" t="s">
        <v>124</v>
      </c>
      <c r="V24" s="10">
        <v>11.24995500001967</v>
      </c>
      <c r="X24" s="67"/>
      <c r="Y24" s="50" t="s">
        <v>123</v>
      </c>
      <c r="Z24" s="50">
        <v>4.7027693618391107</v>
      </c>
      <c r="AA24" s="51">
        <v>20.504074417618529</v>
      </c>
      <c r="AK24" s="68"/>
      <c r="AL24" s="54" t="s">
        <v>23</v>
      </c>
      <c r="AM24" s="54">
        <v>44.836820652184009</v>
      </c>
      <c r="AN24" s="54">
        <v>214.32000271743951</v>
      </c>
      <c r="AP24" s="1" t="s">
        <v>153</v>
      </c>
      <c r="AQ24" s="1">
        <f>AQ23-AQ18</f>
        <v>212</v>
      </c>
    </row>
    <row r="25" spans="1:43" x14ac:dyDescent="0.3">
      <c r="B25" s="2" t="s">
        <v>0</v>
      </c>
      <c r="C25" s="2">
        <v>270.04776165926461</v>
      </c>
      <c r="K25" s="2" t="s">
        <v>124</v>
      </c>
      <c r="L25" s="2">
        <v>6.2599749600221521</v>
      </c>
      <c r="N25" s="53"/>
      <c r="O25" s="12" t="s">
        <v>23</v>
      </c>
      <c r="P25" s="12">
        <v>225.91909607709971</v>
      </c>
      <c r="Q25" s="12">
        <v>1079.8932792485371</v>
      </c>
      <c r="T25" s="26"/>
      <c r="U25" s="9" t="s">
        <v>125</v>
      </c>
      <c r="V25" s="9">
        <v>12.920325703670629</v>
      </c>
      <c r="X25" s="68"/>
      <c r="Y25" s="54" t="s">
        <v>23</v>
      </c>
      <c r="Z25" s="54">
        <v>97.90466491773492</v>
      </c>
      <c r="AA25" s="55">
        <v>467.98429830677293</v>
      </c>
      <c r="AK25" s="67"/>
      <c r="AL25" s="50" t="s">
        <v>124</v>
      </c>
      <c r="AM25" s="50">
        <v>7.2769708920268643</v>
      </c>
      <c r="AN25" s="50">
        <v>50.938796244188048</v>
      </c>
    </row>
    <row r="26" spans="1:43" x14ac:dyDescent="0.3">
      <c r="B26" s="2" t="s">
        <v>103</v>
      </c>
      <c r="C26" s="2">
        <v>7.7561425108662432</v>
      </c>
      <c r="G26" s="3"/>
      <c r="H26" s="3"/>
      <c r="K26" s="10" t="s">
        <v>125</v>
      </c>
      <c r="L26" s="10">
        <v>3.502985208398735</v>
      </c>
      <c r="N26" s="49"/>
      <c r="O26" s="10" t="s">
        <v>124</v>
      </c>
      <c r="P26" s="10">
        <v>54.899780400230277</v>
      </c>
      <c r="Q26" s="10">
        <v>384.29846280161189</v>
      </c>
      <c r="T26" s="28"/>
      <c r="U26" s="11" t="s">
        <v>11</v>
      </c>
      <c r="V26" s="11">
        <f>SUM(V21:V25)</f>
        <v>86.176655776241105</v>
      </c>
      <c r="X26" s="67"/>
      <c r="Y26" s="50" t="s">
        <v>124</v>
      </c>
      <c r="Z26" s="50">
        <v>55.719777120266897</v>
      </c>
      <c r="AA26" s="51">
        <v>390.03843984186818</v>
      </c>
      <c r="AK26" s="68"/>
      <c r="AL26" s="54" t="s">
        <v>125</v>
      </c>
      <c r="AM26" s="54">
        <v>11.778952470830211</v>
      </c>
      <c r="AN26" s="54">
        <v>101.66788332718581</v>
      </c>
    </row>
    <row r="27" spans="1:43" x14ac:dyDescent="0.3">
      <c r="B27" s="2" t="s">
        <v>97</v>
      </c>
      <c r="C27" s="2">
        <v>4.8699805200233914</v>
      </c>
      <c r="K27" s="5" t="s">
        <v>11</v>
      </c>
      <c r="L27" s="5">
        <f>SUM(L21:L26)</f>
        <v>379.05054635147803</v>
      </c>
      <c r="N27" s="53"/>
      <c r="O27" s="12" t="s">
        <v>125</v>
      </c>
      <c r="P27" s="12">
        <v>67.952732217510729</v>
      </c>
      <c r="Q27" s="12">
        <v>624.24991946883995</v>
      </c>
      <c r="X27" s="68"/>
      <c r="Y27" s="54" t="s">
        <v>125</v>
      </c>
      <c r="Z27" s="54">
        <v>36.024855836456418</v>
      </c>
      <c r="AA27" s="55">
        <v>276.64152343046618</v>
      </c>
      <c r="AK27" s="72"/>
      <c r="AL27" s="18" t="s">
        <v>11</v>
      </c>
      <c r="AM27" s="18">
        <f>SUM(AM21:AM26)</f>
        <v>80.5659054759805</v>
      </c>
      <c r="AN27" s="18">
        <f>SUM(AN22:AN26)</f>
        <v>436.02052066299296</v>
      </c>
    </row>
    <row r="28" spans="1:43" x14ac:dyDescent="0.3">
      <c r="B28" s="2" t="s">
        <v>3</v>
      </c>
      <c r="C28" s="2">
        <v>80.5659054759805</v>
      </c>
      <c r="N28" s="37"/>
      <c r="O28" s="11" t="s">
        <v>11</v>
      </c>
      <c r="P28" s="11">
        <f>SUM(P21:P27)</f>
        <v>383.74715735415765</v>
      </c>
      <c r="Q28" s="11">
        <f>SUM(Q21:Q27)</f>
        <v>2338.5604327375181</v>
      </c>
      <c r="X28" s="72"/>
      <c r="Y28" s="18" t="s">
        <v>11</v>
      </c>
      <c r="Z28" s="18">
        <f>SUM(Z20:Z27)</f>
        <v>270.04776165926449</v>
      </c>
      <c r="AA28" s="11">
        <f>SUM(AA20:AA27)</f>
        <v>1597.302690581271</v>
      </c>
    </row>
    <row r="29" spans="1:43" x14ac:dyDescent="0.3">
      <c r="B29" s="5" t="s">
        <v>11</v>
      </c>
      <c r="C29" s="5">
        <f>SUM(C21:C28)</f>
        <v>1223.7181036320567</v>
      </c>
    </row>
    <row r="30" spans="1:43" x14ac:dyDescent="0.3">
      <c r="B30" s="3"/>
      <c r="C30" s="3"/>
    </row>
    <row r="31" spans="1:43" x14ac:dyDescent="0.3">
      <c r="B31" s="3"/>
      <c r="C31" s="3"/>
    </row>
    <row r="32" spans="1:43" x14ac:dyDescent="0.3">
      <c r="B32" s="3"/>
      <c r="C32" s="3"/>
    </row>
    <row r="33" spans="1:40" x14ac:dyDescent="0.3">
      <c r="B33" s="3"/>
      <c r="C33" s="3"/>
    </row>
    <row r="34" spans="1:40" x14ac:dyDescent="0.3">
      <c r="A34" s="3" t="s">
        <v>6</v>
      </c>
      <c r="B34" s="3" t="s">
        <v>7</v>
      </c>
      <c r="C34" s="3" t="s">
        <v>8</v>
      </c>
      <c r="F34" s="7" t="s">
        <v>6</v>
      </c>
      <c r="G34" s="7" t="s">
        <v>21</v>
      </c>
      <c r="H34" s="7" t="s">
        <v>8</v>
      </c>
      <c r="J34" s="7" t="s">
        <v>6</v>
      </c>
      <c r="K34" s="7" t="s">
        <v>21</v>
      </c>
      <c r="L34" s="7" t="s">
        <v>8</v>
      </c>
      <c r="N34" s="40" t="s">
        <v>6</v>
      </c>
      <c r="O34" s="41" t="s">
        <v>21</v>
      </c>
      <c r="P34" s="41" t="s">
        <v>8</v>
      </c>
      <c r="Q34" s="41" t="s">
        <v>96</v>
      </c>
      <c r="T34" s="7" t="s">
        <v>6</v>
      </c>
      <c r="U34" s="7" t="s">
        <v>21</v>
      </c>
      <c r="V34" s="7" t="s">
        <v>8</v>
      </c>
      <c r="X34" s="40" t="s">
        <v>6</v>
      </c>
      <c r="Y34" s="41" t="s">
        <v>21</v>
      </c>
      <c r="Z34" s="78" t="s">
        <v>8</v>
      </c>
      <c r="AA34" s="42" t="s">
        <v>96</v>
      </c>
      <c r="AC34" s="3" t="s">
        <v>6</v>
      </c>
      <c r="AD34" s="3" t="s">
        <v>21</v>
      </c>
      <c r="AE34" s="3" t="s">
        <v>8</v>
      </c>
      <c r="AF34" s="3"/>
      <c r="AG34" s="7" t="s">
        <v>6</v>
      </c>
      <c r="AH34" s="7" t="s">
        <v>21</v>
      </c>
      <c r="AI34" s="7" t="s">
        <v>8</v>
      </c>
      <c r="AK34" s="7" t="s">
        <v>6</v>
      </c>
      <c r="AL34" s="7" t="s">
        <v>21</v>
      </c>
      <c r="AM34" s="7" t="s">
        <v>8</v>
      </c>
      <c r="AN34" s="7" t="s">
        <v>96</v>
      </c>
    </row>
    <row r="35" spans="1:40" x14ac:dyDescent="0.3">
      <c r="A35" s="29" t="s">
        <v>104</v>
      </c>
      <c r="B35" s="4"/>
      <c r="C35" s="4"/>
      <c r="F35" s="29" t="s">
        <v>105</v>
      </c>
      <c r="G35" s="4"/>
      <c r="H35" s="4"/>
      <c r="J35" s="29" t="s">
        <v>106</v>
      </c>
      <c r="K35" s="4"/>
      <c r="L35" s="4"/>
      <c r="N35" s="43" t="s">
        <v>107</v>
      </c>
      <c r="O35" s="44"/>
      <c r="P35" s="44"/>
      <c r="Q35" s="44"/>
      <c r="T35" s="29" t="s">
        <v>108</v>
      </c>
      <c r="U35" s="4"/>
      <c r="V35" s="4"/>
      <c r="X35" s="43" t="s">
        <v>109</v>
      </c>
      <c r="Y35" s="44"/>
      <c r="Z35" s="44"/>
      <c r="AA35" s="45"/>
      <c r="AC35" s="29" t="s">
        <v>110</v>
      </c>
      <c r="AD35" s="4"/>
      <c r="AE35" s="4"/>
      <c r="AG35" s="29" t="s">
        <v>111</v>
      </c>
      <c r="AH35" s="4"/>
      <c r="AI35" s="4"/>
      <c r="AK35" s="65" t="s">
        <v>112</v>
      </c>
      <c r="AL35" s="44"/>
      <c r="AM35" s="44"/>
      <c r="AN35" s="44"/>
    </row>
    <row r="36" spans="1:40" x14ac:dyDescent="0.3">
      <c r="B36" s="2" t="s">
        <v>4</v>
      </c>
      <c r="C36" s="2">
        <v>18.597918565749499</v>
      </c>
      <c r="F36" s="26"/>
      <c r="G36" s="9" t="s">
        <v>123</v>
      </c>
      <c r="H36" s="9">
        <v>11.995945074518991</v>
      </c>
      <c r="J36" s="26"/>
      <c r="K36" s="9" t="s">
        <v>48</v>
      </c>
      <c r="L36" s="9">
        <v>17.858928564075431</v>
      </c>
      <c r="N36" s="46"/>
      <c r="O36" s="9" t="s">
        <v>22</v>
      </c>
      <c r="P36" s="9">
        <v>0.66099735600280884</v>
      </c>
      <c r="Q36" s="9"/>
      <c r="T36" s="28"/>
      <c r="U36" s="10" t="s">
        <v>123</v>
      </c>
      <c r="V36" s="10">
        <v>12.998948004043079</v>
      </c>
      <c r="X36" s="46"/>
      <c r="Y36" s="9" t="s">
        <v>48</v>
      </c>
      <c r="Z36" s="9">
        <v>19.11591996383088</v>
      </c>
      <c r="AA36" s="9"/>
      <c r="AD36" s="2" t="s">
        <v>126</v>
      </c>
      <c r="AE36" s="2">
        <v>24.239903040141911</v>
      </c>
      <c r="AG36" s="26"/>
      <c r="AH36" s="9" t="s">
        <v>123</v>
      </c>
      <c r="AI36" s="9">
        <v>0.21899912400068949</v>
      </c>
      <c r="AK36" s="66"/>
      <c r="AL36" s="47" t="s">
        <v>48</v>
      </c>
      <c r="AM36" s="47">
        <v>15.13794035131845</v>
      </c>
      <c r="AN36" s="47"/>
    </row>
    <row r="37" spans="1:40" x14ac:dyDescent="0.3">
      <c r="B37" s="2" t="s">
        <v>1</v>
      </c>
      <c r="C37" s="2">
        <v>612.60770447962773</v>
      </c>
      <c r="F37" s="28"/>
      <c r="G37" s="10" t="s">
        <v>117</v>
      </c>
      <c r="H37" s="10">
        <v>6.6019734912305159</v>
      </c>
      <c r="J37" s="28"/>
      <c r="K37" s="10" t="s">
        <v>126</v>
      </c>
      <c r="L37" s="10">
        <v>37.18385126415285</v>
      </c>
      <c r="N37" s="49"/>
      <c r="O37" s="10" t="s">
        <v>123</v>
      </c>
      <c r="P37" s="10">
        <v>13.674944482401131</v>
      </c>
      <c r="Q37" s="10">
        <v>59.622757943268923</v>
      </c>
      <c r="T37" s="26"/>
      <c r="U37" s="9" t="s">
        <v>23</v>
      </c>
      <c r="V37" s="9">
        <v>20.50291798810451</v>
      </c>
      <c r="X37" s="49"/>
      <c r="Y37" s="10" t="s">
        <v>126</v>
      </c>
      <c r="Z37" s="10">
        <v>2.986988052011661</v>
      </c>
      <c r="AA37" s="10">
        <v>29.272482909714281</v>
      </c>
      <c r="AD37" s="2" t="s">
        <v>123</v>
      </c>
      <c r="AE37" s="2">
        <v>40.072158629624873</v>
      </c>
      <c r="AG37" s="28"/>
      <c r="AH37" s="15" t="s">
        <v>23</v>
      </c>
      <c r="AI37" s="15">
        <v>0.15199939200047149</v>
      </c>
      <c r="AK37" s="67"/>
      <c r="AL37" s="52" t="s">
        <v>123</v>
      </c>
      <c r="AM37" s="52">
        <v>59.920837142850267</v>
      </c>
      <c r="AN37" s="52">
        <v>261.25484994282721</v>
      </c>
    </row>
    <row r="38" spans="1:40" x14ac:dyDescent="0.3">
      <c r="B38" s="2" t="s">
        <v>2</v>
      </c>
      <c r="C38" s="2">
        <v>48.646130632148747</v>
      </c>
      <c r="F38" s="26"/>
      <c r="G38" s="8" t="s">
        <v>11</v>
      </c>
      <c r="H38" s="8">
        <f>SUM(H36:H37)</f>
        <v>18.597918565749506</v>
      </c>
      <c r="J38" s="26"/>
      <c r="K38" s="9" t="s">
        <v>123</v>
      </c>
      <c r="L38" s="9">
        <v>304.40390494533909</v>
      </c>
      <c r="N38" s="46"/>
      <c r="O38" s="9" t="s">
        <v>23</v>
      </c>
      <c r="P38" s="9">
        <v>34.3101887937448</v>
      </c>
      <c r="Q38" s="9">
        <v>164.00270243410009</v>
      </c>
      <c r="T38" s="28"/>
      <c r="U38" s="11" t="s">
        <v>11</v>
      </c>
      <c r="V38" s="11">
        <f>SUM(V36:V37)</f>
        <v>33.501865992147586</v>
      </c>
      <c r="X38" s="46"/>
      <c r="Y38" s="9" t="s">
        <v>123</v>
      </c>
      <c r="Z38" s="9">
        <v>0.46131884627861641</v>
      </c>
      <c r="AA38" s="9">
        <v>2.0113501697747682</v>
      </c>
      <c r="AD38" s="2" t="s">
        <v>117</v>
      </c>
      <c r="AE38" s="2">
        <v>42.405512019735752</v>
      </c>
      <c r="AF38" s="3"/>
      <c r="AG38" s="26"/>
      <c r="AH38" s="8" t="s">
        <v>11</v>
      </c>
      <c r="AI38" s="8">
        <f>SUM(AI36:AI37)</f>
        <v>0.37099851600116096</v>
      </c>
      <c r="AK38" s="66"/>
      <c r="AL38" s="54" t="s">
        <v>23</v>
      </c>
      <c r="AM38" s="54">
        <v>28.270467250918969</v>
      </c>
      <c r="AN38" s="54">
        <v>135.13283345939271</v>
      </c>
    </row>
    <row r="39" spans="1:40" x14ac:dyDescent="0.3">
      <c r="B39" s="2" t="s">
        <v>5</v>
      </c>
      <c r="C39" s="2">
        <v>33.501865992147593</v>
      </c>
      <c r="J39" s="28"/>
      <c r="K39" s="10" t="s">
        <v>23</v>
      </c>
      <c r="L39" s="10">
        <v>180.30922909950661</v>
      </c>
      <c r="N39" s="37"/>
      <c r="O39" s="11" t="s">
        <v>11</v>
      </c>
      <c r="P39" s="11">
        <f>SUM(P36:P38)</f>
        <v>48.64613063214874</v>
      </c>
      <c r="Q39" s="11">
        <f>SUM(Q36:Q38)</f>
        <v>223.625460377369</v>
      </c>
      <c r="X39" s="49"/>
      <c r="Y39" s="10" t="s">
        <v>23</v>
      </c>
      <c r="Z39" s="10">
        <v>21.008917362637352</v>
      </c>
      <c r="AA39" s="10">
        <v>100.4226249934065</v>
      </c>
      <c r="AD39" s="5" t="s">
        <v>11</v>
      </c>
      <c r="AE39" s="5">
        <f>SUM(AE36:AE38)</f>
        <v>106.71757368950254</v>
      </c>
      <c r="AK39" s="67"/>
      <c r="AL39" s="52" t="s">
        <v>117</v>
      </c>
      <c r="AM39" s="52">
        <v>5.266983557932253</v>
      </c>
      <c r="AN39" s="52">
        <v>42.054053624888539</v>
      </c>
    </row>
    <row r="40" spans="1:40" x14ac:dyDescent="0.3">
      <c r="B40" s="2" t="s">
        <v>0</v>
      </c>
      <c r="C40" s="2">
        <v>43.573144224758522</v>
      </c>
      <c r="J40" s="31"/>
      <c r="K40" s="12" t="s">
        <v>121</v>
      </c>
      <c r="L40" s="12">
        <v>72.851790606554431</v>
      </c>
      <c r="X40" s="46"/>
      <c r="Y40" s="9" t="s">
        <v>11</v>
      </c>
      <c r="Z40" s="9">
        <f>SUM(Z36:Z39)</f>
        <v>43.573144224758508</v>
      </c>
      <c r="AA40" s="9">
        <f>SUM(AA36:AA39)</f>
        <v>131.70645807289554</v>
      </c>
      <c r="AK40" s="73"/>
      <c r="AL40" s="19" t="s">
        <v>11</v>
      </c>
      <c r="AM40" s="19">
        <f>SUM(AM36:AM39)</f>
        <v>108.59622830301994</v>
      </c>
      <c r="AN40" s="19">
        <f>SUM(AN36:AN39)</f>
        <v>438.44173702710845</v>
      </c>
    </row>
    <row r="41" spans="1:40" x14ac:dyDescent="0.3">
      <c r="B41" s="2" t="s">
        <v>103</v>
      </c>
      <c r="C41" s="2">
        <v>106.7175736895025</v>
      </c>
      <c r="J41" s="28"/>
      <c r="K41" s="11" t="s">
        <v>11</v>
      </c>
      <c r="L41" s="11">
        <f>SUM(L36:L40)</f>
        <v>612.60770447962841</v>
      </c>
    </row>
    <row r="42" spans="1:40" x14ac:dyDescent="0.3">
      <c r="B42" s="2" t="s">
        <v>97</v>
      </c>
      <c r="C42" s="2">
        <v>0.37099851600116102</v>
      </c>
    </row>
    <row r="43" spans="1:40" x14ac:dyDescent="0.3">
      <c r="B43" s="2" t="s">
        <v>3</v>
      </c>
      <c r="C43" s="2">
        <v>108.5962283030199</v>
      </c>
    </row>
    <row r="44" spans="1:40" x14ac:dyDescent="0.3">
      <c r="B44" s="5" t="s">
        <v>11</v>
      </c>
      <c r="C44" s="5">
        <f>SUM(C36:C43)</f>
        <v>972.61156440295554</v>
      </c>
    </row>
    <row r="45" spans="1:40" x14ac:dyDescent="0.3">
      <c r="B45" s="3"/>
      <c r="C45" s="3"/>
    </row>
    <row r="46" spans="1:40" x14ac:dyDescent="0.3">
      <c r="B46" s="3"/>
      <c r="C46" s="3"/>
    </row>
    <row r="47" spans="1:40" x14ac:dyDescent="0.3">
      <c r="B47" s="3"/>
      <c r="C47" s="3"/>
    </row>
    <row r="48" spans="1:40" x14ac:dyDescent="0.3">
      <c r="B48" s="3"/>
      <c r="C48" s="3"/>
    </row>
    <row r="49" spans="1:40" x14ac:dyDescent="0.3">
      <c r="B49" s="3"/>
      <c r="C49" s="3"/>
    </row>
    <row r="50" spans="1:40" x14ac:dyDescent="0.3">
      <c r="A50" s="3" t="s">
        <v>6</v>
      </c>
      <c r="B50" s="3" t="s">
        <v>7</v>
      </c>
      <c r="C50" s="3" t="s">
        <v>8</v>
      </c>
      <c r="F50" s="3" t="s">
        <v>6</v>
      </c>
      <c r="G50" s="3" t="s">
        <v>21</v>
      </c>
      <c r="H50" s="3" t="s">
        <v>8</v>
      </c>
      <c r="J50" s="7" t="s">
        <v>6</v>
      </c>
      <c r="K50" s="7" t="s">
        <v>21</v>
      </c>
      <c r="L50" s="7" t="s">
        <v>8</v>
      </c>
      <c r="N50" s="40" t="s">
        <v>6</v>
      </c>
      <c r="O50" s="41" t="s">
        <v>21</v>
      </c>
      <c r="P50" s="41" t="s">
        <v>8</v>
      </c>
      <c r="Q50" s="41" t="s">
        <v>96</v>
      </c>
      <c r="T50" s="7" t="s">
        <v>6</v>
      </c>
      <c r="U50" s="7" t="s">
        <v>21</v>
      </c>
      <c r="V50" s="7" t="s">
        <v>8</v>
      </c>
      <c r="X50" s="40" t="s">
        <v>6</v>
      </c>
      <c r="Y50" s="41" t="s">
        <v>21</v>
      </c>
      <c r="Z50" s="78" t="s">
        <v>8</v>
      </c>
      <c r="AA50" s="42" t="s">
        <v>96</v>
      </c>
      <c r="AF50" s="3"/>
      <c r="AG50" s="22"/>
      <c r="AH50" s="22"/>
      <c r="AI50" s="22"/>
      <c r="AK50" s="7" t="s">
        <v>6</v>
      </c>
      <c r="AL50" s="7" t="s">
        <v>21</v>
      </c>
      <c r="AM50" s="7" t="s">
        <v>8</v>
      </c>
      <c r="AN50" s="7" t="s">
        <v>96</v>
      </c>
    </row>
    <row r="51" spans="1:40" x14ac:dyDescent="0.3">
      <c r="A51" s="29" t="s">
        <v>12</v>
      </c>
      <c r="B51" s="4"/>
      <c r="C51" s="4"/>
      <c r="F51" s="29" t="s">
        <v>73</v>
      </c>
      <c r="G51" s="4"/>
      <c r="H51" s="4"/>
      <c r="J51" s="29" t="s">
        <v>74</v>
      </c>
      <c r="K51" s="4"/>
      <c r="L51" s="4"/>
      <c r="N51" s="43" t="s">
        <v>75</v>
      </c>
      <c r="O51" s="44"/>
      <c r="P51" s="44"/>
      <c r="Q51" s="44"/>
      <c r="T51" s="29" t="s">
        <v>76</v>
      </c>
      <c r="U51" s="4"/>
      <c r="V51" s="4"/>
      <c r="X51" s="43" t="s">
        <v>77</v>
      </c>
      <c r="Y51" s="44"/>
      <c r="Z51" s="44"/>
      <c r="AA51" s="45"/>
      <c r="AC51" s="3" t="s">
        <v>6</v>
      </c>
      <c r="AD51" s="3" t="s">
        <v>21</v>
      </c>
      <c r="AE51" s="3" t="s">
        <v>8</v>
      </c>
      <c r="AG51" s="24"/>
      <c r="AK51" s="65" t="s">
        <v>79</v>
      </c>
      <c r="AL51" s="44"/>
      <c r="AM51" s="44"/>
      <c r="AN51" s="44"/>
    </row>
    <row r="52" spans="1:40" x14ac:dyDescent="0.3">
      <c r="B52" s="2" t="s">
        <v>4</v>
      </c>
      <c r="C52" s="2">
        <v>5.2839788640198684</v>
      </c>
      <c r="G52" s="2" t="s">
        <v>23</v>
      </c>
      <c r="H52" s="2">
        <v>5.2839788640198684</v>
      </c>
      <c r="J52" s="26"/>
      <c r="K52" s="9" t="s">
        <v>22</v>
      </c>
      <c r="L52" s="9">
        <v>0.40099839600141479</v>
      </c>
      <c r="N52" s="46"/>
      <c r="O52" s="9" t="s">
        <v>123</v>
      </c>
      <c r="P52" s="9">
        <v>26.01389604409886</v>
      </c>
      <c r="Q52" s="9">
        <v>113.42058675227101</v>
      </c>
      <c r="T52" s="26"/>
      <c r="U52" s="9" t="s">
        <v>123</v>
      </c>
      <c r="V52" s="9">
        <v>1.4749941000036479</v>
      </c>
      <c r="X52" s="46"/>
      <c r="Y52" s="47" t="s">
        <v>22</v>
      </c>
      <c r="Z52" s="47">
        <v>0.45999816000151761</v>
      </c>
      <c r="AA52" s="48"/>
      <c r="AC52" s="29" t="s">
        <v>78</v>
      </c>
      <c r="AD52" s="4"/>
      <c r="AE52" s="4"/>
      <c r="AK52" s="66"/>
      <c r="AL52" s="47" t="s">
        <v>126</v>
      </c>
      <c r="AM52" s="47">
        <v>0.58899764400248766</v>
      </c>
      <c r="AN52" s="47">
        <v>5.7721769112243786</v>
      </c>
    </row>
    <row r="53" spans="1:40" x14ac:dyDescent="0.3">
      <c r="B53" s="2" t="s">
        <v>1</v>
      </c>
      <c r="C53" s="2">
        <v>526.52282428897308</v>
      </c>
      <c r="G53" s="5" t="s">
        <v>11</v>
      </c>
      <c r="H53" s="5">
        <f>SUM(H52:H52)</f>
        <v>5.2839788640198684</v>
      </c>
      <c r="J53" s="28"/>
      <c r="K53" s="10" t="s">
        <v>126</v>
      </c>
      <c r="L53" s="10">
        <v>2.4129903480088148</v>
      </c>
      <c r="N53" s="49"/>
      <c r="O53" s="10" t="s">
        <v>23</v>
      </c>
      <c r="P53" s="10">
        <v>5.0889796440203758</v>
      </c>
      <c r="Q53" s="10">
        <v>24.325322698417398</v>
      </c>
      <c r="T53" s="28"/>
      <c r="U53" s="11" t="s">
        <v>11</v>
      </c>
      <c r="V53" s="11">
        <f>SUM(V52)</f>
        <v>1.4749941000036479</v>
      </c>
      <c r="X53" s="49"/>
      <c r="Y53" s="50" t="s">
        <v>126</v>
      </c>
      <c r="Z53" s="50">
        <v>4.9999800000194847</v>
      </c>
      <c r="AA53" s="51">
        <v>48.999804000190963</v>
      </c>
      <c r="AD53" s="2" t="s">
        <v>22</v>
      </c>
      <c r="AE53" s="2">
        <v>0.35199859200181172</v>
      </c>
      <c r="AK53" s="67"/>
      <c r="AL53" s="52" t="s">
        <v>123</v>
      </c>
      <c r="AM53" s="50">
        <v>3.919984320016773</v>
      </c>
      <c r="AN53" s="50">
        <v>17.091131635273129</v>
      </c>
    </row>
    <row r="54" spans="1:40" x14ac:dyDescent="0.3">
      <c r="B54" s="2" t="s">
        <v>2</v>
      </c>
      <c r="C54" s="2">
        <v>31.102875688119241</v>
      </c>
      <c r="J54" s="26"/>
      <c r="K54" s="9" t="s">
        <v>116</v>
      </c>
      <c r="L54" s="9">
        <v>58.197341357885968</v>
      </c>
      <c r="N54" s="36"/>
      <c r="O54" s="8" t="s">
        <v>11</v>
      </c>
      <c r="P54" s="8">
        <f>SUM(P52:P53)</f>
        <v>31.102875688119237</v>
      </c>
      <c r="Q54" s="8">
        <f>SUM(Q52:Q53)</f>
        <v>137.7459094506884</v>
      </c>
      <c r="X54" s="46"/>
      <c r="Y54" s="47" t="s">
        <v>116</v>
      </c>
      <c r="Z54" s="47">
        <v>2.909988360012886</v>
      </c>
      <c r="AA54" s="48">
        <v>49.673501305419947</v>
      </c>
      <c r="AD54" s="15" t="s">
        <v>123</v>
      </c>
      <c r="AE54" s="2">
        <v>18.815924736066961</v>
      </c>
      <c r="AF54" s="3"/>
      <c r="AK54" s="66"/>
      <c r="AL54" s="54" t="s">
        <v>23</v>
      </c>
      <c r="AM54" s="54">
        <v>1.508993964003206</v>
      </c>
      <c r="AN54" s="54">
        <v>7.2129911479353233</v>
      </c>
    </row>
    <row r="55" spans="1:40" x14ac:dyDescent="0.3">
      <c r="B55" s="2" t="s">
        <v>5</v>
      </c>
      <c r="C55" s="2">
        <v>1.4749941000036479</v>
      </c>
      <c r="J55" s="28"/>
      <c r="K55" s="10" t="s">
        <v>123</v>
      </c>
      <c r="L55" s="10">
        <v>326.14981154124632</v>
      </c>
      <c r="X55" s="49"/>
      <c r="Y55" s="52" t="s">
        <v>123</v>
      </c>
      <c r="Z55" s="50">
        <v>23.47358348272931</v>
      </c>
      <c r="AA55" s="51">
        <v>102.3448239846998</v>
      </c>
      <c r="AD55" s="5" t="s">
        <v>11</v>
      </c>
      <c r="AE55" s="5">
        <f>SUM(AE53:AE54)</f>
        <v>19.167923328068774</v>
      </c>
      <c r="AH55" s="3"/>
      <c r="AI55" s="3"/>
      <c r="AK55" s="72"/>
      <c r="AL55" s="64" t="s">
        <v>11</v>
      </c>
      <c r="AM55" s="18">
        <f>SUM(AM52:AM54)</f>
        <v>6.0179759280224658</v>
      </c>
      <c r="AN55" s="18">
        <f>SUM(AN52:AN54)</f>
        <v>30.07629969443283</v>
      </c>
    </row>
    <row r="56" spans="1:40" x14ac:dyDescent="0.3">
      <c r="B56" s="2" t="s">
        <v>0</v>
      </c>
      <c r="C56" s="2">
        <v>40.128638029860923</v>
      </c>
      <c r="J56" s="31"/>
      <c r="K56" s="12" t="s">
        <v>23</v>
      </c>
      <c r="L56" s="12">
        <v>127.7801096309354</v>
      </c>
      <c r="X56" s="46"/>
      <c r="Y56" s="47" t="s">
        <v>23</v>
      </c>
      <c r="Z56" s="47">
        <v>8.2850880270977179</v>
      </c>
      <c r="AA56" s="48">
        <v>39.602720769527103</v>
      </c>
    </row>
    <row r="57" spans="1:40" x14ac:dyDescent="0.3">
      <c r="B57" s="2" t="s">
        <v>103</v>
      </c>
      <c r="C57" s="2">
        <v>19.16792332806877</v>
      </c>
      <c r="J57" s="28"/>
      <c r="K57" s="10" t="s">
        <v>121</v>
      </c>
      <c r="L57" s="10">
        <v>11.5815730148946</v>
      </c>
      <c r="X57" s="37"/>
      <c r="Y57" s="64" t="s">
        <v>11</v>
      </c>
      <c r="Z57" s="18">
        <f>SUM(Z52:Z56)</f>
        <v>40.128638029860916</v>
      </c>
      <c r="AA57" s="11">
        <f>SUM(AA52:AA56)</f>
        <v>240.62085005983781</v>
      </c>
    </row>
    <row r="58" spans="1:40" x14ac:dyDescent="0.3">
      <c r="B58" s="2" t="s">
        <v>3</v>
      </c>
      <c r="C58" s="2">
        <v>6.0179759280224658</v>
      </c>
      <c r="J58" s="31"/>
      <c r="K58" s="83" t="s">
        <v>11</v>
      </c>
      <c r="L58" s="83">
        <f>SUM(L52:L57)</f>
        <v>526.52282428897252</v>
      </c>
    </row>
    <row r="59" spans="1:40" x14ac:dyDescent="0.3">
      <c r="B59" s="5" t="s">
        <v>11</v>
      </c>
      <c r="C59" s="5">
        <f>SUM(C52:C58)</f>
        <v>629.69921022706808</v>
      </c>
    </row>
    <row r="60" spans="1:40" x14ac:dyDescent="0.3">
      <c r="B60" s="3"/>
      <c r="C60" s="3"/>
    </row>
    <row r="61" spans="1:40" x14ac:dyDescent="0.3">
      <c r="B61" s="3"/>
      <c r="C61" s="3"/>
    </row>
    <row r="62" spans="1:40" x14ac:dyDescent="0.3">
      <c r="B62" s="3"/>
      <c r="C62" s="3"/>
    </row>
    <row r="63" spans="1:40" x14ac:dyDescent="0.3">
      <c r="B63" s="3"/>
      <c r="C63" s="3"/>
    </row>
    <row r="64" spans="1:40" x14ac:dyDescent="0.3">
      <c r="B64" s="3"/>
      <c r="C64" s="3"/>
    </row>
    <row r="65" spans="1:40" x14ac:dyDescent="0.3">
      <c r="B65" s="3"/>
      <c r="C65" s="3"/>
    </row>
    <row r="67" spans="1:40" x14ac:dyDescent="0.3">
      <c r="A67" s="3" t="s">
        <v>6</v>
      </c>
      <c r="B67" s="3" t="s">
        <v>7</v>
      </c>
      <c r="C67" s="3" t="s">
        <v>8</v>
      </c>
      <c r="F67" s="7" t="s">
        <v>6</v>
      </c>
      <c r="G67" s="7" t="s">
        <v>21</v>
      </c>
      <c r="H67" s="7" t="s">
        <v>8</v>
      </c>
      <c r="J67" s="7" t="s">
        <v>6</v>
      </c>
      <c r="K67" s="7" t="s">
        <v>21</v>
      </c>
      <c r="L67" s="7" t="s">
        <v>8</v>
      </c>
      <c r="N67" s="40" t="s">
        <v>6</v>
      </c>
      <c r="O67" s="41" t="s">
        <v>21</v>
      </c>
      <c r="P67" s="41" t="s">
        <v>8</v>
      </c>
      <c r="Q67" s="41" t="s">
        <v>96</v>
      </c>
      <c r="T67" s="3" t="s">
        <v>6</v>
      </c>
      <c r="U67" s="3" t="s">
        <v>21</v>
      </c>
      <c r="V67" s="3" t="s">
        <v>8</v>
      </c>
      <c r="X67" s="40" t="s">
        <v>6</v>
      </c>
      <c r="Y67" s="41" t="s">
        <v>21</v>
      </c>
      <c r="Z67" s="78" t="s">
        <v>8</v>
      </c>
      <c r="AA67" s="42" t="s">
        <v>96</v>
      </c>
      <c r="AF67" s="3"/>
      <c r="AG67" s="7" t="s">
        <v>6</v>
      </c>
      <c r="AH67" s="7" t="s">
        <v>21</v>
      </c>
      <c r="AI67" s="7" t="s">
        <v>8</v>
      </c>
      <c r="AK67" s="7" t="s">
        <v>6</v>
      </c>
      <c r="AL67" s="7" t="s">
        <v>21</v>
      </c>
      <c r="AM67" s="7" t="s">
        <v>8</v>
      </c>
      <c r="AN67" s="7" t="s">
        <v>96</v>
      </c>
    </row>
    <row r="68" spans="1:40" x14ac:dyDescent="0.3">
      <c r="A68" s="29" t="s">
        <v>13</v>
      </c>
      <c r="B68" s="4"/>
      <c r="C68" s="4"/>
      <c r="F68" s="29" t="s">
        <v>67</v>
      </c>
      <c r="G68" s="4"/>
      <c r="H68" s="4"/>
      <c r="J68" s="29" t="s">
        <v>66</v>
      </c>
      <c r="K68" s="4"/>
      <c r="L68" s="4"/>
      <c r="N68" s="43" t="s">
        <v>65</v>
      </c>
      <c r="O68" s="44"/>
      <c r="P68" s="44"/>
      <c r="Q68" s="44"/>
      <c r="T68" s="29" t="s">
        <v>68</v>
      </c>
      <c r="U68" s="4"/>
      <c r="V68" s="4"/>
      <c r="X68" s="43" t="s">
        <v>69</v>
      </c>
      <c r="Y68" s="44"/>
      <c r="Z68" s="44"/>
      <c r="AA68" s="45"/>
      <c r="AC68" s="3" t="s">
        <v>6</v>
      </c>
      <c r="AD68" s="3" t="s">
        <v>21</v>
      </c>
      <c r="AE68" s="3" t="s">
        <v>8</v>
      </c>
      <c r="AG68" s="29" t="s">
        <v>71</v>
      </c>
      <c r="AH68" s="4"/>
      <c r="AI68" s="4"/>
      <c r="AK68" s="65" t="s">
        <v>72</v>
      </c>
      <c r="AL68" s="44"/>
      <c r="AM68" s="44"/>
      <c r="AN68" s="44"/>
    </row>
    <row r="69" spans="1:40" x14ac:dyDescent="0.3">
      <c r="B69" s="2" t="s">
        <v>4</v>
      </c>
      <c r="C69" s="2">
        <v>20.260899654320411</v>
      </c>
      <c r="F69" s="26"/>
      <c r="G69" s="12" t="s">
        <v>37</v>
      </c>
      <c r="H69" s="9">
        <v>1.9799920800061721</v>
      </c>
      <c r="J69" s="26"/>
      <c r="K69" s="9" t="s">
        <v>48</v>
      </c>
      <c r="L69" s="9">
        <v>28.855884576111521</v>
      </c>
      <c r="N69" s="46"/>
      <c r="O69" s="9" t="s">
        <v>37</v>
      </c>
      <c r="P69" s="9">
        <v>0.73024176204422486</v>
      </c>
      <c r="Q69" s="9"/>
      <c r="U69" s="2" t="s">
        <v>126</v>
      </c>
      <c r="V69" s="2">
        <v>2.770988916011019</v>
      </c>
      <c r="X69" s="46"/>
      <c r="Y69" s="47" t="s">
        <v>37</v>
      </c>
      <c r="Z69" s="47">
        <v>18.761722496545879</v>
      </c>
      <c r="AA69" s="48"/>
      <c r="AC69" s="29" t="s">
        <v>70</v>
      </c>
      <c r="AD69" s="4"/>
      <c r="AE69" s="4"/>
      <c r="AG69" s="32"/>
      <c r="AH69" s="15" t="s">
        <v>37</v>
      </c>
      <c r="AI69" s="15">
        <v>2.024991900007346</v>
      </c>
      <c r="AK69" s="66"/>
      <c r="AL69" s="47" t="s">
        <v>22</v>
      </c>
      <c r="AM69" s="47">
        <v>1.0489958040001199</v>
      </c>
      <c r="AN69" s="47"/>
    </row>
    <row r="70" spans="1:40" x14ac:dyDescent="0.3">
      <c r="B70" s="2" t="s">
        <v>1</v>
      </c>
      <c r="C70" s="2">
        <v>750.58488759324939</v>
      </c>
      <c r="F70" s="28"/>
      <c r="G70" s="10" t="s">
        <v>123</v>
      </c>
      <c r="H70" s="10">
        <v>9.6059422742812632</v>
      </c>
      <c r="J70" s="28"/>
      <c r="K70" s="10" t="s">
        <v>37</v>
      </c>
      <c r="L70" s="10">
        <v>18.275008065243249</v>
      </c>
      <c r="N70" s="49"/>
      <c r="O70" s="10" t="s">
        <v>126</v>
      </c>
      <c r="P70" s="10">
        <v>0.44099823600134491</v>
      </c>
      <c r="Q70" s="10">
        <v>4.3217827128131807</v>
      </c>
      <c r="U70" s="2" t="s">
        <v>123</v>
      </c>
      <c r="V70" s="2">
        <v>1.4659706591146049</v>
      </c>
      <c r="X70" s="49"/>
      <c r="Y70" s="50" t="s">
        <v>126</v>
      </c>
      <c r="Z70" s="50">
        <v>6.9649721400330709</v>
      </c>
      <c r="AA70" s="51">
        <v>68.256726972324103</v>
      </c>
      <c r="AD70" s="2" t="s">
        <v>127</v>
      </c>
      <c r="AE70" s="2">
        <v>0.52599415892436896</v>
      </c>
      <c r="AG70" s="26"/>
      <c r="AH70" s="9" t="s">
        <v>23</v>
      </c>
      <c r="AI70" s="9">
        <v>1.3959944160009949</v>
      </c>
      <c r="AK70" s="67"/>
      <c r="AL70" s="52" t="s">
        <v>126</v>
      </c>
      <c r="AM70" s="50">
        <v>4.9689801240224876</v>
      </c>
      <c r="AN70" s="50">
        <v>48.696005215420392</v>
      </c>
    </row>
    <row r="71" spans="1:40" x14ac:dyDescent="0.3">
      <c r="B71" s="2" t="s">
        <v>2</v>
      </c>
      <c r="C71" s="2">
        <v>99.442708041257603</v>
      </c>
      <c r="F71" s="26"/>
      <c r="G71" s="9" t="s">
        <v>23</v>
      </c>
      <c r="H71" s="9">
        <v>8.6749653000329747</v>
      </c>
      <c r="J71" s="26"/>
      <c r="K71" s="9" t="s">
        <v>127</v>
      </c>
      <c r="L71" s="9">
        <v>13.919944320048369</v>
      </c>
      <c r="N71" s="46"/>
      <c r="O71" s="9" t="s">
        <v>116</v>
      </c>
      <c r="P71" s="9">
        <v>0.79799680800260275</v>
      </c>
      <c r="Q71" s="9">
        <v>13.62180551260443</v>
      </c>
      <c r="U71" s="2" t="s">
        <v>23</v>
      </c>
      <c r="V71" s="2">
        <v>7.1429538409110052</v>
      </c>
      <c r="X71" s="46"/>
      <c r="Y71" s="47" t="s">
        <v>116</v>
      </c>
      <c r="Z71" s="47">
        <v>2.8759884960117819</v>
      </c>
      <c r="AA71" s="48">
        <v>49.09312362692112</v>
      </c>
      <c r="AD71" s="2" t="s">
        <v>123</v>
      </c>
      <c r="AE71" s="2">
        <v>83.184349255108586</v>
      </c>
      <c r="AF71" s="3"/>
      <c r="AG71" s="28"/>
      <c r="AH71" s="16" t="s">
        <v>11</v>
      </c>
      <c r="AI71" s="11">
        <f>SUM(AI69:AI70)</f>
        <v>3.4209863160083409</v>
      </c>
      <c r="AK71" s="66"/>
      <c r="AL71" s="54" t="s">
        <v>116</v>
      </c>
      <c r="AM71" s="54">
        <v>0.71799712800258353</v>
      </c>
      <c r="AN71" s="54">
        <v>12.2562109750041</v>
      </c>
    </row>
    <row r="72" spans="1:40" x14ac:dyDescent="0.3">
      <c r="B72" s="2" t="s">
        <v>5</v>
      </c>
      <c r="C72" s="2">
        <v>11.98405459996984</v>
      </c>
      <c r="F72" s="28"/>
      <c r="G72" s="11" t="s">
        <v>11</v>
      </c>
      <c r="H72" s="11">
        <f>SUM(H69:H71)</f>
        <v>20.260899654320411</v>
      </c>
      <c r="J72" s="28"/>
      <c r="K72" s="10" t="s">
        <v>126</v>
      </c>
      <c r="L72" s="10">
        <v>44.769820705313407</v>
      </c>
      <c r="N72" s="49"/>
      <c r="O72" s="10" t="s">
        <v>123</v>
      </c>
      <c r="P72" s="10">
        <v>32.861842947236113</v>
      </c>
      <c r="Q72" s="10">
        <v>143.27763524994941</v>
      </c>
      <c r="U72" s="2" t="s">
        <v>121</v>
      </c>
      <c r="V72" s="2">
        <v>0.60414118393321448</v>
      </c>
      <c r="X72" s="49"/>
      <c r="Y72" s="52" t="s">
        <v>123</v>
      </c>
      <c r="Z72" s="50">
        <v>14.296207016461571</v>
      </c>
      <c r="AA72" s="51">
        <v>62.331462591772443</v>
      </c>
      <c r="AD72" s="2" t="s">
        <v>23</v>
      </c>
      <c r="AE72" s="2">
        <v>18.646204724243209</v>
      </c>
      <c r="AK72" s="67"/>
      <c r="AL72" s="52" t="s">
        <v>123</v>
      </c>
      <c r="AM72" s="50">
        <v>2.036991852006667</v>
      </c>
      <c r="AN72" s="50">
        <v>8.8812844747490676</v>
      </c>
    </row>
    <row r="73" spans="1:40" x14ac:dyDescent="0.3">
      <c r="B73" s="2" t="s">
        <v>0</v>
      </c>
      <c r="C73" s="2">
        <v>72.154913241788066</v>
      </c>
      <c r="J73" s="31"/>
      <c r="K73" s="12" t="s">
        <v>116</v>
      </c>
      <c r="L73" s="12">
        <v>3.824984700012557</v>
      </c>
      <c r="N73" s="53"/>
      <c r="O73" s="12" t="s">
        <v>23</v>
      </c>
      <c r="P73" s="12">
        <v>64.611628287973303</v>
      </c>
      <c r="Q73" s="12">
        <v>308.8435832165124</v>
      </c>
      <c r="U73" s="5" t="s">
        <v>11</v>
      </c>
      <c r="V73" s="5">
        <f>SUM(V69:V72)</f>
        <v>11.984054599969843</v>
      </c>
      <c r="X73" s="46"/>
      <c r="Y73" s="47" t="s">
        <v>23</v>
      </c>
      <c r="Z73" s="47">
        <v>29.256023092735749</v>
      </c>
      <c r="AA73" s="48">
        <v>139.84379038327691</v>
      </c>
      <c r="AD73" s="5" t="s">
        <v>11</v>
      </c>
      <c r="AE73" s="5">
        <f>SUM(AE70:AE72)</f>
        <v>102.35654813827615</v>
      </c>
      <c r="AK73" s="66"/>
      <c r="AL73" s="47" t="s">
        <v>23</v>
      </c>
      <c r="AM73" s="47">
        <v>2.574989700010748</v>
      </c>
      <c r="AN73" s="47">
        <v>12.308450766051379</v>
      </c>
    </row>
    <row r="74" spans="1:40" x14ac:dyDescent="0.3">
      <c r="B74" s="2" t="s">
        <v>103</v>
      </c>
      <c r="C74" s="2">
        <v>102.3565481382762</v>
      </c>
      <c r="J74" s="28"/>
      <c r="K74" s="10" t="s">
        <v>123</v>
      </c>
      <c r="L74" s="10">
        <v>128.81411618752691</v>
      </c>
      <c r="N74" s="37"/>
      <c r="O74" s="11" t="s">
        <v>11</v>
      </c>
      <c r="P74" s="11">
        <f>SUM(P69:P73)</f>
        <v>99.442708041257589</v>
      </c>
      <c r="Q74" s="11">
        <f>SUM(Q69:Q73)</f>
        <v>470.06480669187943</v>
      </c>
      <c r="X74" s="76"/>
      <c r="Y74" s="19" t="s">
        <v>11</v>
      </c>
      <c r="Z74" s="19">
        <f>SUM(Z69:Z73)</f>
        <v>72.154913241788051</v>
      </c>
      <c r="AA74" s="8">
        <f>SUM(AA69:AA73)</f>
        <v>319.52510357429458</v>
      </c>
      <c r="AK74" s="72"/>
      <c r="AL74" s="64" t="s">
        <v>11</v>
      </c>
      <c r="AM74" s="18">
        <f>SUM(AM69:AM73)</f>
        <v>11.347954608042606</v>
      </c>
      <c r="AN74" s="18">
        <f>SUM(AN69:AN73)</f>
        <v>82.141951431224939</v>
      </c>
    </row>
    <row r="75" spans="1:40" x14ac:dyDescent="0.3">
      <c r="B75" s="2" t="s">
        <v>97</v>
      </c>
      <c r="C75" s="2">
        <v>3.42098631600834</v>
      </c>
      <c r="J75" s="31"/>
      <c r="K75" s="12" t="s">
        <v>23</v>
      </c>
      <c r="L75" s="12">
        <v>512.1251290389946</v>
      </c>
    </row>
    <row r="76" spans="1:40" x14ac:dyDescent="0.3">
      <c r="B76" s="2" t="s">
        <v>3</v>
      </c>
      <c r="C76" s="2">
        <v>11.34795460804261</v>
      </c>
      <c r="J76" s="31"/>
      <c r="K76" s="13" t="s">
        <v>11</v>
      </c>
      <c r="L76" s="13">
        <f>SUM(L69:L75)</f>
        <v>750.58488759325064</v>
      </c>
    </row>
    <row r="77" spans="1:40" x14ac:dyDescent="0.3">
      <c r="B77" s="5" t="s">
        <v>11</v>
      </c>
      <c r="C77" s="5">
        <f>SUM(C69:C76)</f>
        <v>1071.5529521929122</v>
      </c>
    </row>
    <row r="78" spans="1:40" x14ac:dyDescent="0.3">
      <c r="B78" s="3"/>
      <c r="C78" s="3"/>
    </row>
    <row r="79" spans="1:40" x14ac:dyDescent="0.3">
      <c r="B79" s="3"/>
      <c r="C79" s="3"/>
    </row>
    <row r="80" spans="1:40" x14ac:dyDescent="0.3">
      <c r="B80" s="3"/>
      <c r="C80" s="3"/>
    </row>
    <row r="81" spans="1:40" x14ac:dyDescent="0.3">
      <c r="B81" s="3"/>
      <c r="C81" s="3"/>
    </row>
    <row r="82" spans="1:40" x14ac:dyDescent="0.3">
      <c r="B82" s="3"/>
      <c r="C82" s="3"/>
    </row>
    <row r="83" spans="1:40" x14ac:dyDescent="0.3">
      <c r="A83" s="3" t="s">
        <v>6</v>
      </c>
      <c r="B83" s="3" t="s">
        <v>7</v>
      </c>
      <c r="C83" s="3" t="s">
        <v>8</v>
      </c>
      <c r="F83" s="3" t="s">
        <v>6</v>
      </c>
      <c r="G83" s="3" t="s">
        <v>21</v>
      </c>
      <c r="H83" s="3" t="s">
        <v>8</v>
      </c>
      <c r="J83" s="7" t="s">
        <v>6</v>
      </c>
      <c r="K83" s="7" t="s">
        <v>21</v>
      </c>
      <c r="L83" s="7" t="s">
        <v>8</v>
      </c>
      <c r="N83" s="40" t="s">
        <v>6</v>
      </c>
      <c r="O83" s="41" t="s">
        <v>21</v>
      </c>
      <c r="P83" s="41" t="s">
        <v>8</v>
      </c>
      <c r="Q83" s="41" t="s">
        <v>96</v>
      </c>
      <c r="T83" s="3" t="s">
        <v>6</v>
      </c>
      <c r="U83" s="3" t="s">
        <v>21</v>
      </c>
      <c r="V83" s="3" t="s">
        <v>8</v>
      </c>
      <c r="X83" s="40" t="s">
        <v>6</v>
      </c>
      <c r="Y83" s="41" t="s">
        <v>21</v>
      </c>
      <c r="Z83" s="78" t="s">
        <v>8</v>
      </c>
      <c r="AA83" s="42" t="s">
        <v>96</v>
      </c>
      <c r="AF83" s="22"/>
      <c r="AG83" s="7" t="s">
        <v>6</v>
      </c>
      <c r="AH83" s="7" t="s">
        <v>21</v>
      </c>
      <c r="AI83" s="7" t="s">
        <v>8</v>
      </c>
      <c r="AK83" s="7" t="s">
        <v>6</v>
      </c>
      <c r="AL83" s="7" t="s">
        <v>21</v>
      </c>
      <c r="AM83" s="7" t="s">
        <v>8</v>
      </c>
      <c r="AN83" s="7" t="s">
        <v>96</v>
      </c>
    </row>
    <row r="84" spans="1:40" x14ac:dyDescent="0.3">
      <c r="A84" s="29" t="s">
        <v>14</v>
      </c>
      <c r="B84" s="4"/>
      <c r="C84" s="4"/>
      <c r="F84" s="29" t="s">
        <v>64</v>
      </c>
      <c r="G84" s="4"/>
      <c r="H84" s="4"/>
      <c r="J84" s="29" t="s">
        <v>98</v>
      </c>
      <c r="K84" s="4"/>
      <c r="L84" s="4"/>
      <c r="N84" s="43" t="s">
        <v>99</v>
      </c>
      <c r="O84" s="44"/>
      <c r="P84" s="44"/>
      <c r="Q84" s="44"/>
      <c r="T84" s="29" t="s">
        <v>100</v>
      </c>
      <c r="U84" s="4"/>
      <c r="V84" s="4"/>
      <c r="X84" s="43" t="s">
        <v>101</v>
      </c>
      <c r="Y84" s="44"/>
      <c r="Z84" s="44"/>
      <c r="AA84" s="45"/>
      <c r="AG84" s="29" t="s">
        <v>113</v>
      </c>
      <c r="AH84" s="4"/>
      <c r="AI84" s="4"/>
      <c r="AK84" s="65" t="s">
        <v>114</v>
      </c>
      <c r="AL84" s="44"/>
      <c r="AM84" s="44"/>
      <c r="AN84" s="44"/>
    </row>
    <row r="85" spans="1:40" x14ac:dyDescent="0.3">
      <c r="B85" s="2" t="s">
        <v>4</v>
      </c>
      <c r="C85" s="2">
        <v>1.677993288008752</v>
      </c>
      <c r="G85" s="2" t="s">
        <v>129</v>
      </c>
      <c r="H85" s="2">
        <v>1.677993288008752</v>
      </c>
      <c r="J85" s="26"/>
      <c r="K85" s="9" t="s">
        <v>48</v>
      </c>
      <c r="L85" s="9">
        <v>7.613964196696851</v>
      </c>
      <c r="N85" s="46"/>
      <c r="O85" s="9" t="s">
        <v>48</v>
      </c>
      <c r="P85" s="9">
        <v>5.3099787600203827</v>
      </c>
      <c r="Q85" s="9"/>
      <c r="T85" s="33"/>
      <c r="U85" s="17" t="s">
        <v>37</v>
      </c>
      <c r="V85" s="17">
        <v>2.5639897440121389</v>
      </c>
      <c r="X85" s="77"/>
      <c r="Y85" s="56" t="s">
        <v>48</v>
      </c>
      <c r="Z85" s="56">
        <v>58.558342393980062</v>
      </c>
      <c r="AA85" s="57"/>
      <c r="AC85" s="22"/>
      <c r="AD85" s="22"/>
      <c r="AE85" s="22"/>
      <c r="AG85" s="26"/>
      <c r="AH85" s="9" t="s">
        <v>48</v>
      </c>
      <c r="AI85" s="9">
        <v>5.8029767880204544</v>
      </c>
      <c r="AK85" s="66"/>
      <c r="AL85" s="47" t="s">
        <v>48</v>
      </c>
      <c r="AM85" s="47">
        <v>34.369014393684459</v>
      </c>
      <c r="AN85" s="47"/>
    </row>
    <row r="86" spans="1:40" x14ac:dyDescent="0.3">
      <c r="B86" s="2" t="s">
        <v>1</v>
      </c>
      <c r="C86" s="2">
        <v>261.3899060278041</v>
      </c>
      <c r="G86" s="5" t="s">
        <v>11</v>
      </c>
      <c r="H86" s="5">
        <f>SUM(H85:H85)</f>
        <v>1.677993288008752</v>
      </c>
      <c r="J86" s="28"/>
      <c r="K86" s="10" t="s">
        <v>37</v>
      </c>
      <c r="L86" s="10">
        <v>85.664544130762906</v>
      </c>
      <c r="N86" s="60"/>
      <c r="O86" s="15" t="s">
        <v>129</v>
      </c>
      <c r="P86" s="15">
        <v>52.135790255880067</v>
      </c>
      <c r="Q86" s="15">
        <v>1157.414543680537</v>
      </c>
      <c r="U86" s="15" t="s">
        <v>129</v>
      </c>
      <c r="V86" s="2">
        <v>4.7259810960172643</v>
      </c>
      <c r="X86" s="46"/>
      <c r="Y86" s="47" t="s">
        <v>37</v>
      </c>
      <c r="Z86" s="47">
        <v>1.4639941440034461</v>
      </c>
      <c r="AA86" s="48"/>
      <c r="AC86" s="24"/>
      <c r="AF86" s="3"/>
      <c r="AG86" s="28"/>
      <c r="AH86" s="10" t="s">
        <v>37</v>
      </c>
      <c r="AI86" s="10">
        <v>0.25099898115743668</v>
      </c>
      <c r="AK86" s="67"/>
      <c r="AL86" s="50" t="s">
        <v>37</v>
      </c>
      <c r="AM86" s="50">
        <v>27.1040707411352</v>
      </c>
      <c r="AN86" s="50"/>
    </row>
    <row r="87" spans="1:40" x14ac:dyDescent="0.3">
      <c r="B87" s="2" t="s">
        <v>2</v>
      </c>
      <c r="C87" s="2">
        <v>83.093666403505409</v>
      </c>
      <c r="J87" s="26"/>
      <c r="K87" s="9" t="s">
        <v>129</v>
      </c>
      <c r="L87" s="9">
        <v>41.428302896124102</v>
      </c>
      <c r="N87" s="53"/>
      <c r="O87" s="12" t="s">
        <v>23</v>
      </c>
      <c r="P87" s="12">
        <v>18.626925428636639</v>
      </c>
      <c r="Q87" s="12">
        <v>89.036703548883111</v>
      </c>
      <c r="U87" s="2" t="s">
        <v>117</v>
      </c>
      <c r="V87" s="2">
        <v>17.720929005463208</v>
      </c>
      <c r="X87" s="49"/>
      <c r="Y87" s="50" t="s">
        <v>36</v>
      </c>
      <c r="Z87" s="50">
        <v>0.33499727916921301</v>
      </c>
      <c r="AA87" s="51"/>
      <c r="AG87" s="26"/>
      <c r="AH87" s="9" t="s">
        <v>129</v>
      </c>
      <c r="AI87" s="9">
        <v>7.2979708080306462</v>
      </c>
      <c r="AK87" s="66"/>
      <c r="AL87" s="47" t="s">
        <v>129</v>
      </c>
      <c r="AM87" s="47">
        <v>3.9519869085172639</v>
      </c>
      <c r="AN87" s="47">
        <v>87.734109369083257</v>
      </c>
    </row>
    <row r="88" spans="1:40" x14ac:dyDescent="0.3">
      <c r="B88" s="2" t="s">
        <v>5</v>
      </c>
      <c r="C88" s="2">
        <v>25.01089984549262</v>
      </c>
      <c r="J88" s="28"/>
      <c r="K88" s="10" t="s">
        <v>126</v>
      </c>
      <c r="L88" s="10">
        <v>99.528203332031921</v>
      </c>
      <c r="N88" s="49"/>
      <c r="O88" s="10" t="s">
        <v>117</v>
      </c>
      <c r="P88" s="10">
        <v>7.0209719589683406</v>
      </c>
      <c r="Q88" s="10">
        <v>56.167775671746718</v>
      </c>
      <c r="U88" s="5" t="s">
        <v>11</v>
      </c>
      <c r="V88" s="5">
        <f>SUM(V85:V87)</f>
        <v>25.010899845492609</v>
      </c>
      <c r="X88" s="46"/>
      <c r="Y88" s="15" t="s">
        <v>129</v>
      </c>
      <c r="Z88" s="47">
        <v>30.15287938812077</v>
      </c>
      <c r="AA88" s="48">
        <v>669.39392241628116</v>
      </c>
      <c r="AD88" s="3"/>
      <c r="AE88" s="3"/>
      <c r="AG88" s="32"/>
      <c r="AH88" s="16" t="s">
        <v>11</v>
      </c>
      <c r="AI88" s="16">
        <f>SUM(AI85:AI87)</f>
        <v>13.351946577208537</v>
      </c>
      <c r="AK88" s="80"/>
      <c r="AL88" s="52" t="s">
        <v>127</v>
      </c>
      <c r="AM88" s="52">
        <v>40.942058854863497</v>
      </c>
      <c r="AN88" s="52"/>
    </row>
    <row r="89" spans="1:40" x14ac:dyDescent="0.3">
      <c r="B89" s="2" t="s">
        <v>0</v>
      </c>
      <c r="C89" s="2">
        <v>97.260189740849199</v>
      </c>
      <c r="J89" s="31"/>
      <c r="K89" s="12" t="s">
        <v>116</v>
      </c>
      <c r="L89" s="12">
        <v>9.2899628400374024</v>
      </c>
      <c r="N89" s="61"/>
      <c r="O89" s="13" t="s">
        <v>11</v>
      </c>
      <c r="P89" s="13">
        <f>SUM(P85:P88)</f>
        <v>83.093666403505438</v>
      </c>
      <c r="Q89" s="13">
        <f>SUM(Q85:Q88)</f>
        <v>1302.6190229011668</v>
      </c>
      <c r="X89" s="49"/>
      <c r="Y89" s="52" t="s">
        <v>126</v>
      </c>
      <c r="Z89" s="50">
        <v>6.7499765355757191</v>
      </c>
      <c r="AA89" s="51">
        <v>66.149770048642054</v>
      </c>
      <c r="AK89" s="66"/>
      <c r="AL89" s="47" t="s">
        <v>126</v>
      </c>
      <c r="AM89" s="47">
        <v>64.582711326647086</v>
      </c>
      <c r="AN89" s="47">
        <v>632.91057100114131</v>
      </c>
    </row>
    <row r="90" spans="1:40" x14ac:dyDescent="0.3">
      <c r="B90" s="2" t="s">
        <v>97</v>
      </c>
      <c r="C90" s="2">
        <v>13.35194657720854</v>
      </c>
      <c r="J90" s="28"/>
      <c r="K90" s="10" t="s">
        <v>23</v>
      </c>
      <c r="L90" s="10">
        <v>0.44099823600221438</v>
      </c>
      <c r="X90" s="61"/>
      <c r="Y90" s="19" t="s">
        <v>11</v>
      </c>
      <c r="Z90" s="62">
        <f>SUM(Z85:Z89)</f>
        <v>97.260189740849199</v>
      </c>
      <c r="AA90" s="13">
        <f>SUM(AA85:AA89)</f>
        <v>735.5436924649232</v>
      </c>
      <c r="AH90" s="3"/>
      <c r="AI90" s="3"/>
      <c r="AK90" s="81"/>
      <c r="AL90" s="98" t="s">
        <v>116</v>
      </c>
      <c r="AM90" s="98">
        <v>8.7808880048722422</v>
      </c>
      <c r="AN90" s="98">
        <v>149.88975824316921</v>
      </c>
    </row>
    <row r="91" spans="1:40" x14ac:dyDescent="0.3">
      <c r="B91" s="2" t="s">
        <v>3</v>
      </c>
      <c r="C91" s="2">
        <v>179.73073022971971</v>
      </c>
      <c r="J91" s="31"/>
      <c r="K91" s="12" t="s">
        <v>121</v>
      </c>
      <c r="L91" s="12">
        <v>17.42393039614883</v>
      </c>
      <c r="AL91" s="3" t="s">
        <v>11</v>
      </c>
      <c r="AN91" s="1">
        <f>SUM(AN85:AN90)</f>
        <v>870.53443861339383</v>
      </c>
    </row>
    <row r="92" spans="1:40" x14ac:dyDescent="0.3">
      <c r="B92" s="5" t="s">
        <v>11</v>
      </c>
      <c r="C92" s="5">
        <f>SUM(C85:C91)</f>
        <v>661.51533211258834</v>
      </c>
      <c r="J92" s="28"/>
      <c r="K92" s="11" t="s">
        <v>11</v>
      </c>
      <c r="L92" s="11">
        <f>SUM(L85:L91)</f>
        <v>261.38990602780422</v>
      </c>
    </row>
    <row r="94" spans="1:40" x14ac:dyDescent="0.3">
      <c r="B94" s="3"/>
      <c r="C94" s="3"/>
    </row>
    <row r="95" spans="1:40" x14ac:dyDescent="0.3">
      <c r="B95" s="3"/>
      <c r="C95" s="3"/>
    </row>
    <row r="96" spans="1:40" x14ac:dyDescent="0.3">
      <c r="B96" s="3"/>
      <c r="C96" s="3"/>
    </row>
    <row r="97" spans="1:40" x14ac:dyDescent="0.3">
      <c r="B97" s="3"/>
      <c r="C97" s="3"/>
    </row>
    <row r="98" spans="1:40" x14ac:dyDescent="0.3">
      <c r="B98" s="3"/>
      <c r="C98" s="3"/>
    </row>
    <row r="99" spans="1:40" x14ac:dyDescent="0.3">
      <c r="A99" s="3" t="s">
        <v>6</v>
      </c>
      <c r="B99" s="3" t="s">
        <v>7</v>
      </c>
      <c r="C99" s="3" t="s">
        <v>8</v>
      </c>
      <c r="F99" s="3" t="s">
        <v>6</v>
      </c>
      <c r="G99" s="3" t="s">
        <v>21</v>
      </c>
      <c r="H99" s="3" t="s">
        <v>8</v>
      </c>
      <c r="J99" s="7" t="s">
        <v>6</v>
      </c>
      <c r="K99" s="7" t="s">
        <v>21</v>
      </c>
      <c r="L99" s="7" t="s">
        <v>8</v>
      </c>
      <c r="N99" s="40" t="s">
        <v>6</v>
      </c>
      <c r="O99" s="41" t="s">
        <v>21</v>
      </c>
      <c r="P99" s="41" t="s">
        <v>8</v>
      </c>
      <c r="Q99" s="41" t="s">
        <v>96</v>
      </c>
      <c r="T99" s="3" t="s">
        <v>6</v>
      </c>
      <c r="U99" s="3" t="s">
        <v>21</v>
      </c>
      <c r="V99" s="3" t="s">
        <v>8</v>
      </c>
      <c r="X99" s="40" t="s">
        <v>6</v>
      </c>
      <c r="Y99" s="41" t="s">
        <v>21</v>
      </c>
      <c r="Z99" s="78" t="s">
        <v>8</v>
      </c>
      <c r="AA99" s="42" t="s">
        <v>96</v>
      </c>
      <c r="AC99" s="3" t="s">
        <v>6</v>
      </c>
      <c r="AD99" s="3" t="s">
        <v>21</v>
      </c>
      <c r="AE99" s="3" t="s">
        <v>8</v>
      </c>
      <c r="AF99" s="3"/>
      <c r="AG99" s="7" t="s">
        <v>6</v>
      </c>
      <c r="AH99" s="7" t="s">
        <v>21</v>
      </c>
      <c r="AI99" s="7" t="s">
        <v>8</v>
      </c>
      <c r="AK99" s="7" t="s">
        <v>6</v>
      </c>
      <c r="AL99" s="7" t="s">
        <v>21</v>
      </c>
      <c r="AM99" s="7" t="s">
        <v>8</v>
      </c>
      <c r="AN99" s="7" t="s">
        <v>96</v>
      </c>
    </row>
    <row r="100" spans="1:40" x14ac:dyDescent="0.3">
      <c r="A100" s="29" t="s">
        <v>15</v>
      </c>
      <c r="B100" s="4"/>
      <c r="C100" s="4"/>
      <c r="F100" s="29" t="s">
        <v>55</v>
      </c>
      <c r="G100" s="4"/>
      <c r="H100" s="4"/>
      <c r="J100" s="29" t="s">
        <v>56</v>
      </c>
      <c r="K100" s="4"/>
      <c r="L100" s="4"/>
      <c r="N100" s="43" t="s">
        <v>57</v>
      </c>
      <c r="O100" s="44"/>
      <c r="P100" s="44"/>
      <c r="Q100" s="44"/>
      <c r="T100" s="29" t="s">
        <v>58</v>
      </c>
      <c r="U100" s="4"/>
      <c r="V100" s="4"/>
      <c r="X100" s="43" t="s">
        <v>59</v>
      </c>
      <c r="Y100" s="44"/>
      <c r="Z100" s="44"/>
      <c r="AA100" s="45"/>
      <c r="AC100" s="29" t="s">
        <v>60</v>
      </c>
      <c r="AD100" s="4"/>
      <c r="AE100" s="4"/>
      <c r="AG100" s="29" t="s">
        <v>62</v>
      </c>
      <c r="AH100" s="4"/>
      <c r="AI100" s="4"/>
      <c r="AK100" s="65" t="s">
        <v>63</v>
      </c>
      <c r="AL100" s="44"/>
      <c r="AM100" s="44"/>
      <c r="AN100" s="44"/>
    </row>
    <row r="101" spans="1:40" ht="15" thickBot="1" x14ac:dyDescent="0.35">
      <c r="B101" s="2" t="s">
        <v>4</v>
      </c>
      <c r="C101" s="2">
        <v>4.9459802756187257</v>
      </c>
      <c r="G101" s="2" t="s">
        <v>38</v>
      </c>
      <c r="H101" s="2">
        <v>4.9459802160199997</v>
      </c>
      <c r="J101" s="26"/>
      <c r="K101" s="9" t="s">
        <v>48</v>
      </c>
      <c r="L101" s="9">
        <v>44.296822867070418</v>
      </c>
      <c r="N101" s="46"/>
      <c r="O101" s="9" t="s">
        <v>48</v>
      </c>
      <c r="P101" s="9">
        <v>0.75599697600300186</v>
      </c>
      <c r="Q101" s="89"/>
      <c r="T101" s="33"/>
      <c r="U101" s="2" t="s">
        <v>48</v>
      </c>
      <c r="V101" s="2">
        <v>3.0759876960116932</v>
      </c>
      <c r="X101" s="46"/>
      <c r="Y101" s="9" t="s">
        <v>48</v>
      </c>
      <c r="Z101" s="9">
        <v>20.73191140030136</v>
      </c>
      <c r="AA101" s="9"/>
      <c r="AD101" s="2" t="s">
        <v>38</v>
      </c>
      <c r="AE101" s="2">
        <v>0.81499674000276312</v>
      </c>
      <c r="AG101" s="48"/>
      <c r="AH101" s="48" t="s">
        <v>38</v>
      </c>
      <c r="AI101" s="48">
        <v>42.336386354130887</v>
      </c>
      <c r="AK101" s="66"/>
      <c r="AL101" s="47" t="s">
        <v>48</v>
      </c>
      <c r="AM101" s="47">
        <v>1.606993572006306</v>
      </c>
      <c r="AN101" s="47"/>
    </row>
    <row r="102" spans="1:40" x14ac:dyDescent="0.3">
      <c r="B102" s="2" t="s">
        <v>1</v>
      </c>
      <c r="C102" s="2">
        <v>386.28892776568068</v>
      </c>
      <c r="G102" s="2" t="s">
        <v>123</v>
      </c>
      <c r="H102" s="2">
        <v>5.959872568135929E-8</v>
      </c>
      <c r="J102" s="26"/>
      <c r="K102" s="9" t="s">
        <v>38</v>
      </c>
      <c r="L102" s="9">
        <v>3.437986248013098</v>
      </c>
      <c r="N102" s="49"/>
      <c r="O102" s="10" t="s">
        <v>37</v>
      </c>
      <c r="P102" s="10">
        <v>1.899302117374458E-2</v>
      </c>
      <c r="Q102" s="88"/>
      <c r="U102" s="2" t="s">
        <v>38</v>
      </c>
      <c r="V102" s="2">
        <v>4.8459806160179086</v>
      </c>
      <c r="X102" s="49"/>
      <c r="Y102" s="10" t="s">
        <v>37</v>
      </c>
      <c r="Z102" s="10">
        <v>0.4395640070203623</v>
      </c>
      <c r="AA102" s="10"/>
      <c r="AD102" s="2" t="s">
        <v>123</v>
      </c>
      <c r="AE102" s="2">
        <v>13.38294646802421</v>
      </c>
      <c r="AG102" s="48"/>
      <c r="AH102" s="48" t="s">
        <v>116</v>
      </c>
      <c r="AI102" s="48">
        <v>3.946213854534895</v>
      </c>
      <c r="AK102" s="67"/>
      <c r="AL102" s="52" t="s">
        <v>37</v>
      </c>
      <c r="AM102" s="52">
        <v>1.342994628006734</v>
      </c>
      <c r="AN102" s="52"/>
    </row>
    <row r="103" spans="1:40" x14ac:dyDescent="0.3">
      <c r="B103" s="2" t="s">
        <v>2</v>
      </c>
      <c r="C103" s="2">
        <v>51.261126139997977</v>
      </c>
      <c r="G103" s="5" t="s">
        <v>11</v>
      </c>
      <c r="H103" s="5">
        <f>SUM(H101:H102)</f>
        <v>4.9459802756187257</v>
      </c>
      <c r="J103" s="28"/>
      <c r="K103" s="10" t="s">
        <v>126</v>
      </c>
      <c r="L103" s="10">
        <v>2.1609913560075409</v>
      </c>
      <c r="N103" s="46"/>
      <c r="O103" s="9" t="s">
        <v>38</v>
      </c>
      <c r="P103" s="9">
        <v>3.879984480017761</v>
      </c>
      <c r="Q103" s="9">
        <v>51.215795136234448</v>
      </c>
      <c r="U103" s="2" t="s">
        <v>116</v>
      </c>
      <c r="V103" s="2">
        <v>0.93799624800446768</v>
      </c>
      <c r="X103" s="46"/>
      <c r="Y103" s="9" t="s">
        <v>38</v>
      </c>
      <c r="Z103" s="9">
        <v>5.8809764760104866</v>
      </c>
      <c r="AA103" s="9">
        <v>77.628889483338412</v>
      </c>
      <c r="AD103" s="86" t="s">
        <v>11</v>
      </c>
      <c r="AE103" s="91">
        <f>SUM(AE101:AE102)</f>
        <v>14.197943208026974</v>
      </c>
      <c r="AF103" s="3"/>
      <c r="AG103" s="48"/>
      <c r="AH103" s="48" t="s">
        <v>61</v>
      </c>
      <c r="AI103" s="48">
        <f>SUM(AI102:AI102)</f>
        <v>3.946213854534895</v>
      </c>
      <c r="AK103" s="66"/>
      <c r="AL103" s="54" t="s">
        <v>38</v>
      </c>
      <c r="AM103" s="54">
        <v>15.762937677688241</v>
      </c>
      <c r="AN103" s="54">
        <v>208.07077734548469</v>
      </c>
    </row>
    <row r="104" spans="1:40" x14ac:dyDescent="0.3">
      <c r="B104" s="2" t="s">
        <v>5</v>
      </c>
      <c r="C104" s="2">
        <v>8.860064504735627</v>
      </c>
      <c r="J104" s="31"/>
      <c r="K104" s="12" t="s">
        <v>116</v>
      </c>
      <c r="L104" s="12">
        <v>3.7529850590804452</v>
      </c>
      <c r="N104" s="49"/>
      <c r="O104" s="10" t="s">
        <v>126</v>
      </c>
      <c r="P104" s="10">
        <v>3.038987844017476</v>
      </c>
      <c r="Q104" s="10">
        <v>29.78208087137126</v>
      </c>
      <c r="U104" s="5" t="s">
        <v>11</v>
      </c>
      <c r="V104" s="5">
        <f>SUM(V101:V103)</f>
        <v>8.8599645600340686</v>
      </c>
      <c r="X104" s="49"/>
      <c r="Y104" s="15" t="s">
        <v>126</v>
      </c>
      <c r="Z104" s="15">
        <v>2.446990212012734</v>
      </c>
      <c r="AA104" s="15">
        <v>23.980504077724799</v>
      </c>
      <c r="AK104" s="67"/>
      <c r="AL104" s="52" t="s">
        <v>116</v>
      </c>
      <c r="AM104" s="52">
        <v>21.065495605914862</v>
      </c>
      <c r="AN104" s="52">
        <v>359.58800999296659</v>
      </c>
    </row>
    <row r="105" spans="1:40" x14ac:dyDescent="0.3">
      <c r="B105" s="2" t="s">
        <v>0</v>
      </c>
      <c r="C105" s="2">
        <v>57.127344935138026</v>
      </c>
      <c r="J105" s="28"/>
      <c r="K105" s="10" t="s">
        <v>123</v>
      </c>
      <c r="L105" s="10">
        <v>332.63919110458141</v>
      </c>
      <c r="N105" s="53"/>
      <c r="O105" s="12" t="s">
        <v>116</v>
      </c>
      <c r="P105" s="12">
        <v>2.8789884840116171</v>
      </c>
      <c r="Q105" s="12">
        <v>49.144333422078311</v>
      </c>
      <c r="X105" s="46"/>
      <c r="Y105" s="9" t="s">
        <v>116</v>
      </c>
      <c r="Z105" s="9">
        <v>7.9529681880299314</v>
      </c>
      <c r="AA105" s="9">
        <v>53.087487649414363</v>
      </c>
      <c r="AK105" s="66"/>
      <c r="AL105" s="47" t="s">
        <v>123</v>
      </c>
      <c r="AM105" s="47">
        <v>14.479940287761989</v>
      </c>
      <c r="AN105" s="47">
        <v>63.132539654642279</v>
      </c>
    </row>
    <row r="106" spans="1:40" x14ac:dyDescent="0.3">
      <c r="B106" s="2" t="s">
        <v>103</v>
      </c>
      <c r="C106" s="2">
        <v>14.19794320802697</v>
      </c>
      <c r="J106" s="31"/>
      <c r="K106" s="13" t="s">
        <v>11</v>
      </c>
      <c r="L106" s="13">
        <f>SUM(L101:L105)</f>
        <v>386.28797663475291</v>
      </c>
      <c r="N106" s="49"/>
      <c r="O106" s="10" t="s">
        <v>123</v>
      </c>
      <c r="P106" s="10">
        <v>40.688175334774392</v>
      </c>
      <c r="Q106" s="10">
        <v>177.39120264620459</v>
      </c>
      <c r="X106" s="49"/>
      <c r="Y106" s="15" t="s">
        <v>123</v>
      </c>
      <c r="Z106" s="15">
        <v>19.674934651763159</v>
      </c>
      <c r="AA106" s="15">
        <v>85.782715081687385</v>
      </c>
      <c r="AK106" s="72"/>
      <c r="AL106" s="64" t="s">
        <v>11</v>
      </c>
      <c r="AM106" s="64">
        <f>SUM(AM101:AM105)</f>
        <v>54.258361771378134</v>
      </c>
      <c r="AN106" s="64">
        <f>SUM(AN101:AN105)</f>
        <v>630.79132699309355</v>
      </c>
    </row>
    <row r="107" spans="1:40" x14ac:dyDescent="0.3">
      <c r="B107" s="2" t="s">
        <v>97</v>
      </c>
      <c r="C107" s="2">
        <v>46.282600208665791</v>
      </c>
      <c r="N107" s="36"/>
      <c r="O107" s="8" t="s">
        <v>11</v>
      </c>
      <c r="P107" s="8">
        <f>SUM(P101:P106)</f>
        <v>51.261126139997991</v>
      </c>
      <c r="Q107" s="8">
        <f>SUM(Q101:Q106)</f>
        <v>307.53341207588858</v>
      </c>
      <c r="X107" s="26"/>
      <c r="Y107" s="8" t="s">
        <v>11</v>
      </c>
      <c r="Z107" s="8">
        <f>SUM(Z101:Z106)</f>
        <v>57.127344935138034</v>
      </c>
      <c r="AA107" s="8">
        <f>SUM(AA101:AA106)</f>
        <v>240.47959629216496</v>
      </c>
    </row>
    <row r="108" spans="1:40" x14ac:dyDescent="0.3">
      <c r="B108" s="2" t="s">
        <v>3</v>
      </c>
      <c r="C108" s="2">
        <v>54.258361771378119</v>
      </c>
    </row>
    <row r="109" spans="1:40" x14ac:dyDescent="0.3">
      <c r="B109" s="5" t="s">
        <v>11</v>
      </c>
      <c r="C109" s="5">
        <f>SUM(C101:C108)</f>
        <v>623.22234880924202</v>
      </c>
    </row>
    <row r="110" spans="1:40" x14ac:dyDescent="0.3">
      <c r="B110" s="3"/>
      <c r="C110" s="3"/>
    </row>
    <row r="111" spans="1:40" x14ac:dyDescent="0.3">
      <c r="B111" s="3"/>
      <c r="C111" s="3"/>
    </row>
    <row r="112" spans="1:40" x14ac:dyDescent="0.3">
      <c r="B112" s="3"/>
      <c r="C112" s="3"/>
    </row>
    <row r="113" spans="1:40" x14ac:dyDescent="0.3">
      <c r="B113" s="3"/>
      <c r="C113" s="3"/>
    </row>
    <row r="114" spans="1:40" x14ac:dyDescent="0.3">
      <c r="A114" s="3" t="s">
        <v>6</v>
      </c>
      <c r="B114" s="3" t="s">
        <v>7</v>
      </c>
      <c r="C114" s="3" t="s">
        <v>8</v>
      </c>
      <c r="F114" s="7" t="s">
        <v>6</v>
      </c>
      <c r="G114" s="7" t="s">
        <v>21</v>
      </c>
      <c r="H114" s="7" t="s">
        <v>8</v>
      </c>
      <c r="J114" s="7" t="s">
        <v>6</v>
      </c>
      <c r="K114" s="7" t="s">
        <v>21</v>
      </c>
      <c r="L114" s="7" t="s">
        <v>8</v>
      </c>
      <c r="N114" s="40" t="s">
        <v>6</v>
      </c>
      <c r="O114" s="41" t="s">
        <v>21</v>
      </c>
      <c r="P114" s="41" t="s">
        <v>8</v>
      </c>
      <c r="Q114" s="41" t="s">
        <v>96</v>
      </c>
      <c r="T114" s="3" t="s">
        <v>6</v>
      </c>
      <c r="U114" s="3" t="s">
        <v>21</v>
      </c>
      <c r="V114" s="3" t="s">
        <v>8</v>
      </c>
      <c r="X114" s="7" t="s">
        <v>6</v>
      </c>
      <c r="Y114" s="7" t="s">
        <v>21</v>
      </c>
      <c r="Z114" s="87" t="s">
        <v>8</v>
      </c>
      <c r="AA114" s="71" t="s">
        <v>96</v>
      </c>
      <c r="AC114" s="3" t="s">
        <v>6</v>
      </c>
      <c r="AD114" s="3" t="s">
        <v>21</v>
      </c>
      <c r="AE114" s="3" t="s">
        <v>8</v>
      </c>
      <c r="AF114" s="3"/>
      <c r="AG114" s="7" t="s">
        <v>6</v>
      </c>
      <c r="AH114" s="7" t="s">
        <v>21</v>
      </c>
      <c r="AI114" s="7" t="s">
        <v>8</v>
      </c>
      <c r="AK114" s="7" t="s">
        <v>6</v>
      </c>
      <c r="AL114" s="7" t="s">
        <v>21</v>
      </c>
      <c r="AM114" s="7" t="s">
        <v>8</v>
      </c>
      <c r="AN114" s="7" t="s">
        <v>96</v>
      </c>
    </row>
    <row r="115" spans="1:40" x14ac:dyDescent="0.3">
      <c r="A115" s="29" t="s">
        <v>16</v>
      </c>
      <c r="B115" s="4"/>
      <c r="C115" s="4"/>
      <c r="F115" s="29" t="s">
        <v>47</v>
      </c>
      <c r="G115" s="4"/>
      <c r="H115" s="4"/>
      <c r="J115" s="29" t="s">
        <v>46</v>
      </c>
      <c r="K115" s="4"/>
      <c r="L115" s="4"/>
      <c r="N115" s="43" t="s">
        <v>49</v>
      </c>
      <c r="O115" s="44"/>
      <c r="P115" s="44"/>
      <c r="Q115" s="44"/>
      <c r="T115" s="29" t="s">
        <v>50</v>
      </c>
      <c r="U115" s="4"/>
      <c r="V115" s="4"/>
      <c r="X115" s="65" t="s">
        <v>51</v>
      </c>
      <c r="Y115" s="44"/>
      <c r="Z115" s="44"/>
      <c r="AA115" s="45"/>
      <c r="AC115" s="29" t="s">
        <v>52</v>
      </c>
      <c r="AD115" s="4"/>
      <c r="AE115" s="4"/>
      <c r="AG115" s="29" t="s">
        <v>53</v>
      </c>
      <c r="AH115" s="4"/>
      <c r="AI115" s="4"/>
      <c r="AK115" s="65" t="s">
        <v>54</v>
      </c>
      <c r="AL115" s="44"/>
      <c r="AM115" s="44"/>
      <c r="AN115" s="44"/>
    </row>
    <row r="116" spans="1:40" x14ac:dyDescent="0.3">
      <c r="B116" s="2" t="s">
        <v>4</v>
      </c>
      <c r="C116" s="2">
        <v>31.521874744934721</v>
      </c>
      <c r="F116" s="26"/>
      <c r="G116" s="12" t="s">
        <v>37</v>
      </c>
      <c r="H116" s="12">
        <v>6.5134111529778131</v>
      </c>
      <c r="J116" s="26"/>
      <c r="K116" s="9" t="s">
        <v>48</v>
      </c>
      <c r="L116" s="9">
        <v>9.0996892297916876</v>
      </c>
      <c r="N116" s="46"/>
      <c r="O116" s="9" t="s">
        <v>48</v>
      </c>
      <c r="P116" s="9">
        <v>1.34172499655998</v>
      </c>
      <c r="Q116" s="9"/>
      <c r="U116" s="2" t="s">
        <v>120</v>
      </c>
      <c r="V116" s="2">
        <v>0.86299654800344572</v>
      </c>
      <c r="X116" s="66"/>
      <c r="Y116" s="9" t="s">
        <v>48</v>
      </c>
      <c r="Z116" s="9">
        <v>3.5149859400168468</v>
      </c>
      <c r="AA116" s="9"/>
      <c r="AD116" s="2" t="s">
        <v>37</v>
      </c>
      <c r="AE116" s="2">
        <v>12.02295190799855</v>
      </c>
      <c r="AG116" s="26"/>
      <c r="AH116" s="9" t="s">
        <v>37</v>
      </c>
      <c r="AI116" s="9">
        <v>8.6649653400428228</v>
      </c>
      <c r="AK116" s="66"/>
      <c r="AL116" s="9" t="s">
        <v>48</v>
      </c>
      <c r="AM116" s="9">
        <v>1.989562272179159</v>
      </c>
      <c r="AN116" s="9"/>
    </row>
    <row r="117" spans="1:40" x14ac:dyDescent="0.3">
      <c r="B117" s="2" t="s">
        <v>1</v>
      </c>
      <c r="C117" s="2">
        <v>484.14767436703931</v>
      </c>
      <c r="F117" s="28"/>
      <c r="G117" s="10" t="s">
        <v>116</v>
      </c>
      <c r="H117" s="10">
        <v>2.0259924778517528</v>
      </c>
      <c r="J117" s="28"/>
      <c r="K117" s="10" t="s">
        <v>37</v>
      </c>
      <c r="L117" s="10">
        <v>38.373389042320497</v>
      </c>
      <c r="N117" s="60"/>
      <c r="O117" s="15" t="s">
        <v>37</v>
      </c>
      <c r="P117" s="15">
        <v>2.3679905280119038</v>
      </c>
      <c r="Q117" s="15"/>
      <c r="U117" s="2" t="s">
        <v>23</v>
      </c>
      <c r="V117" s="2">
        <v>7.1249715000257314</v>
      </c>
      <c r="X117" s="67"/>
      <c r="Y117" s="10" t="s">
        <v>37</v>
      </c>
      <c r="Z117" s="10">
        <v>39.480842307836589</v>
      </c>
      <c r="AA117" s="10"/>
      <c r="AD117" s="2" t="s">
        <v>23</v>
      </c>
      <c r="AE117" s="2">
        <v>9.1269634920342604</v>
      </c>
      <c r="AG117" s="28"/>
      <c r="AH117" s="10" t="s">
        <v>116</v>
      </c>
      <c r="AI117" s="10">
        <v>1.5419938320029829</v>
      </c>
      <c r="AK117" s="67"/>
      <c r="AL117" s="10" t="s">
        <v>126</v>
      </c>
      <c r="AM117" s="10">
        <v>0.92199631200413623</v>
      </c>
      <c r="AN117" s="10">
        <v>9.0355638576405362</v>
      </c>
    </row>
    <row r="118" spans="1:40" x14ac:dyDescent="0.3">
      <c r="B118" s="2" t="s">
        <v>2</v>
      </c>
      <c r="C118" s="2">
        <v>85.490807182049267</v>
      </c>
      <c r="F118" s="26"/>
      <c r="G118" s="9" t="s">
        <v>23</v>
      </c>
      <c r="H118" s="9">
        <v>22.982471114105159</v>
      </c>
      <c r="J118" s="26"/>
      <c r="K118" s="9" t="s">
        <v>119</v>
      </c>
      <c r="L118" s="9">
        <v>2.2319910720068759</v>
      </c>
      <c r="N118" s="46"/>
      <c r="O118" s="9" t="s">
        <v>126</v>
      </c>
      <c r="P118" s="9">
        <v>1.893992424007525</v>
      </c>
      <c r="Q118" s="9">
        <v>18.56112575527375</v>
      </c>
      <c r="U118" s="5" t="s">
        <v>11</v>
      </c>
      <c r="V118" s="5">
        <f>SUM(V116:V117)</f>
        <v>7.9879680480291775</v>
      </c>
      <c r="X118" s="66"/>
      <c r="Y118" s="9" t="s">
        <v>36</v>
      </c>
      <c r="Z118" s="9">
        <v>0.62299750800204923</v>
      </c>
      <c r="AA118" s="9"/>
      <c r="AD118" s="5" t="s">
        <v>11</v>
      </c>
      <c r="AE118" s="5">
        <f>SUM(AE116:AE117)</f>
        <v>21.14991540003281</v>
      </c>
      <c r="AF118" s="3"/>
      <c r="AG118" s="26"/>
      <c r="AH118" s="9" t="s">
        <v>23</v>
      </c>
      <c r="AI118" s="9">
        <v>0.62299750800290077</v>
      </c>
      <c r="AK118" s="66"/>
      <c r="AL118" s="9" t="s">
        <v>116</v>
      </c>
      <c r="AM118" s="9">
        <v>1.2359950560044599</v>
      </c>
      <c r="AN118" s="9">
        <v>21.098435605996119</v>
      </c>
    </row>
    <row r="119" spans="1:40" x14ac:dyDescent="0.3">
      <c r="B119" s="2" t="s">
        <v>5</v>
      </c>
      <c r="C119" s="2">
        <v>7.9879680480291766</v>
      </c>
      <c r="F119" s="28"/>
      <c r="G119" s="11" t="s">
        <v>11</v>
      </c>
      <c r="H119" s="11">
        <f>SUM(H116:H118)</f>
        <v>31.521874744934728</v>
      </c>
      <c r="J119" s="28"/>
      <c r="K119" s="10" t="s">
        <v>126</v>
      </c>
      <c r="L119" s="10">
        <v>18.060927756074211</v>
      </c>
      <c r="N119" s="60"/>
      <c r="O119" s="15" t="s">
        <v>116</v>
      </c>
      <c r="P119" s="15">
        <v>1.607993568005305</v>
      </c>
      <c r="Q119" s="15">
        <v>27.448450205850559</v>
      </c>
      <c r="X119" s="67"/>
      <c r="Y119" s="15" t="s">
        <v>119</v>
      </c>
      <c r="Z119" s="15">
        <v>0.5069979720014115</v>
      </c>
      <c r="AA119" s="15"/>
      <c r="AG119" s="28"/>
      <c r="AH119" s="11" t="s">
        <v>11</v>
      </c>
      <c r="AI119" s="11">
        <f>SUM(AI116:AI118)</f>
        <v>10.829956680048706</v>
      </c>
      <c r="AK119" s="67"/>
      <c r="AL119" s="10" t="s">
        <v>120</v>
      </c>
      <c r="AM119" s="10">
        <v>0.47799808800189653</v>
      </c>
      <c r="AN119" s="10">
        <v>10.463378146361521</v>
      </c>
    </row>
    <row r="120" spans="1:40" x14ac:dyDescent="0.3">
      <c r="B120" s="2" t="s">
        <v>0</v>
      </c>
      <c r="C120" s="2">
        <v>110.9612325695862</v>
      </c>
      <c r="J120" s="31"/>
      <c r="K120" s="12" t="s">
        <v>116</v>
      </c>
      <c r="L120" s="12">
        <v>29.566190616046178</v>
      </c>
      <c r="N120" s="46"/>
      <c r="O120" s="9" t="s">
        <v>120</v>
      </c>
      <c r="P120" s="9">
        <v>0.83399666400377281</v>
      </c>
      <c r="Q120" s="9">
        <v>18.256186975042588</v>
      </c>
      <c r="X120" s="66"/>
      <c r="Y120" s="9" t="s">
        <v>126</v>
      </c>
      <c r="Z120" s="9">
        <v>6.7309730760303923</v>
      </c>
      <c r="AA120" s="9">
        <v>65.963536145097862</v>
      </c>
      <c r="AK120" s="66"/>
      <c r="AL120" s="9" t="s">
        <v>123</v>
      </c>
      <c r="AM120" s="9">
        <v>1.000995996003901</v>
      </c>
      <c r="AN120" s="9">
        <v>4.3643425425770088</v>
      </c>
    </row>
    <row r="121" spans="1:40" x14ac:dyDescent="0.3">
      <c r="B121" s="2" t="s">
        <v>103</v>
      </c>
      <c r="C121" s="2">
        <v>21.14991540003281</v>
      </c>
      <c r="J121" s="28"/>
      <c r="K121" s="10" t="s">
        <v>120</v>
      </c>
      <c r="L121" s="10">
        <v>18.858589206497591</v>
      </c>
      <c r="N121" s="60"/>
      <c r="O121" s="15" t="s">
        <v>123</v>
      </c>
      <c r="P121" s="15">
        <v>52.434535310880143</v>
      </c>
      <c r="Q121" s="15">
        <v>228.61457395543741</v>
      </c>
      <c r="X121" s="67"/>
      <c r="Y121" s="15" t="s">
        <v>116</v>
      </c>
      <c r="Z121" s="15">
        <v>21.43291419910117</v>
      </c>
      <c r="AA121" s="15">
        <v>365.85984537865698</v>
      </c>
      <c r="AK121" s="67"/>
      <c r="AL121" s="10" t="s">
        <v>23</v>
      </c>
      <c r="AM121" s="10">
        <v>1.3894141059749661</v>
      </c>
      <c r="AN121" s="10">
        <v>6.6413994265603362</v>
      </c>
    </row>
    <row r="122" spans="1:40" x14ac:dyDescent="0.3">
      <c r="B122" s="2" t="s">
        <v>97</v>
      </c>
      <c r="C122" s="2">
        <v>10.82995668004871</v>
      </c>
      <c r="J122" s="31"/>
      <c r="K122" s="12" t="s">
        <v>123</v>
      </c>
      <c r="L122" s="12">
        <v>53.92621466164632</v>
      </c>
      <c r="N122" s="46"/>
      <c r="O122" s="9" t="s">
        <v>23</v>
      </c>
      <c r="P122" s="9">
        <v>25.010573690580639</v>
      </c>
      <c r="Q122" s="9">
        <v>119.5505422409754</v>
      </c>
      <c r="X122" s="66"/>
      <c r="Y122" s="9" t="s">
        <v>120</v>
      </c>
      <c r="Z122" s="9">
        <v>4.8647982569023833</v>
      </c>
      <c r="AA122" s="9">
        <v>106.49043384359319</v>
      </c>
      <c r="AK122" s="73"/>
      <c r="AL122" s="8" t="s">
        <v>11</v>
      </c>
      <c r="AM122" s="8">
        <f>SUM(AM116:AM121)</f>
        <v>7.0159618301685196</v>
      </c>
      <c r="AN122" s="8">
        <f>SUM(AN116:AN121)</f>
        <v>51.603119579135516</v>
      </c>
    </row>
    <row r="123" spans="1:40" x14ac:dyDescent="0.3">
      <c r="B123" s="2" t="s">
        <v>3</v>
      </c>
      <c r="C123" s="2">
        <v>7.0159618301685178</v>
      </c>
      <c r="J123" s="28"/>
      <c r="K123" s="10" t="s">
        <v>23</v>
      </c>
      <c r="L123" s="10">
        <v>314.03068278265607</v>
      </c>
      <c r="N123" s="63"/>
      <c r="O123" s="16" t="s">
        <v>11</v>
      </c>
      <c r="P123" s="16">
        <f>SUM(P116:P122)</f>
        <v>85.490807182049267</v>
      </c>
      <c r="Q123" s="16">
        <f>SUM(Q116:Q122)</f>
        <v>412.43087913257972</v>
      </c>
      <c r="X123" s="72"/>
      <c r="Y123" s="15" t="s">
        <v>123</v>
      </c>
      <c r="Z123" s="15">
        <v>5.519977920024143</v>
      </c>
      <c r="AA123" s="15">
        <v>24.06710373130527</v>
      </c>
    </row>
    <row r="124" spans="1:40" x14ac:dyDescent="0.3">
      <c r="B124" s="5" t="s">
        <v>11</v>
      </c>
      <c r="C124" s="5">
        <f>SUM(C116:C123)</f>
        <v>759.10539082188859</v>
      </c>
      <c r="J124" s="31"/>
      <c r="K124" s="13" t="s">
        <v>11</v>
      </c>
      <c r="L124" s="13">
        <f>SUM(L116:L123)</f>
        <v>484.14767436703943</v>
      </c>
      <c r="X124" s="66"/>
      <c r="Y124" s="9" t="s">
        <v>23</v>
      </c>
      <c r="Z124" s="9">
        <v>28.28674538967115</v>
      </c>
      <c r="AA124" s="9">
        <v>135.2106429626281</v>
      </c>
    </row>
    <row r="125" spans="1:40" x14ac:dyDescent="0.3">
      <c r="B125" s="3"/>
      <c r="C125" s="3"/>
      <c r="X125" s="72"/>
      <c r="Y125" s="11" t="s">
        <v>11</v>
      </c>
      <c r="Z125" s="11">
        <f>SUM(Z116:Z124)</f>
        <v>110.96123256958616</v>
      </c>
      <c r="AA125" s="11">
        <f>SUM(AA116:AA124)</f>
        <v>697.59156206128137</v>
      </c>
    </row>
    <row r="126" spans="1:40" x14ac:dyDescent="0.3">
      <c r="B126" s="3"/>
      <c r="C126" s="3"/>
    </row>
    <row r="127" spans="1:40" x14ac:dyDescent="0.3">
      <c r="B127" s="3"/>
      <c r="C127" s="3"/>
    </row>
    <row r="128" spans="1:40" x14ac:dyDescent="0.3">
      <c r="B128" s="3"/>
      <c r="C128" s="3"/>
    </row>
    <row r="129" spans="1:40" x14ac:dyDescent="0.3">
      <c r="A129" s="3" t="s">
        <v>6</v>
      </c>
      <c r="B129" s="3" t="s">
        <v>7</v>
      </c>
      <c r="C129" s="3" t="s">
        <v>8</v>
      </c>
      <c r="F129" s="3" t="s">
        <v>6</v>
      </c>
      <c r="G129" s="3" t="s">
        <v>21</v>
      </c>
      <c r="H129" s="3" t="s">
        <v>8</v>
      </c>
      <c r="J129" s="3" t="s">
        <v>6</v>
      </c>
      <c r="K129" s="3" t="s">
        <v>21</v>
      </c>
      <c r="L129" s="3" t="s">
        <v>8</v>
      </c>
      <c r="N129" s="40" t="s">
        <v>6</v>
      </c>
      <c r="O129" s="41" t="s">
        <v>21</v>
      </c>
      <c r="P129" s="41" t="s">
        <v>8</v>
      </c>
      <c r="Q129" s="41" t="s">
        <v>96</v>
      </c>
      <c r="T129" s="7" t="s">
        <v>6</v>
      </c>
      <c r="U129" s="7" t="s">
        <v>21</v>
      </c>
      <c r="V129" s="7" t="s">
        <v>8</v>
      </c>
      <c r="X129" s="7" t="s">
        <v>6</v>
      </c>
      <c r="Y129" s="7" t="s">
        <v>21</v>
      </c>
      <c r="Z129" s="87" t="s">
        <v>8</v>
      </c>
      <c r="AA129" s="71" t="s">
        <v>96</v>
      </c>
      <c r="AC129" s="7" t="s">
        <v>6</v>
      </c>
      <c r="AD129" s="7" t="s">
        <v>21</v>
      </c>
      <c r="AE129" s="7" t="s">
        <v>8</v>
      </c>
      <c r="AF129" s="22"/>
      <c r="AG129" s="22"/>
      <c r="AH129" s="22"/>
      <c r="AI129" s="22"/>
      <c r="AK129" s="79" t="s">
        <v>6</v>
      </c>
      <c r="AL129" s="7" t="s">
        <v>21</v>
      </c>
      <c r="AM129" s="7" t="s">
        <v>8</v>
      </c>
      <c r="AN129" s="7" t="s">
        <v>96</v>
      </c>
    </row>
    <row r="130" spans="1:40" x14ac:dyDescent="0.3">
      <c r="A130" s="29" t="s">
        <v>17</v>
      </c>
      <c r="B130" s="4"/>
      <c r="C130" s="4"/>
      <c r="F130" s="29" t="s">
        <v>40</v>
      </c>
      <c r="G130" s="4"/>
      <c r="H130" s="4"/>
      <c r="J130" s="29" t="s">
        <v>41</v>
      </c>
      <c r="K130" s="4"/>
      <c r="L130" s="4"/>
      <c r="N130" s="43" t="s">
        <v>42</v>
      </c>
      <c r="O130" s="44"/>
      <c r="P130" s="44"/>
      <c r="Q130" s="44"/>
      <c r="T130" s="29" t="s">
        <v>43</v>
      </c>
      <c r="U130" s="4"/>
      <c r="V130" s="4"/>
      <c r="X130" s="65" t="s">
        <v>44</v>
      </c>
      <c r="Y130" s="44"/>
      <c r="Z130" s="44"/>
      <c r="AA130" s="45"/>
      <c r="AC130" s="29" t="s">
        <v>45</v>
      </c>
      <c r="AD130" s="4"/>
      <c r="AE130" s="4"/>
      <c r="AG130" s="24"/>
      <c r="AK130" s="43" t="s">
        <v>102</v>
      </c>
      <c r="AL130" s="44"/>
      <c r="AM130" s="44"/>
      <c r="AN130" s="44"/>
    </row>
    <row r="131" spans="1:40" x14ac:dyDescent="0.3">
      <c r="B131" s="2" t="s">
        <v>4</v>
      </c>
      <c r="C131" s="2">
        <v>7.2969708120262551</v>
      </c>
      <c r="G131" s="2" t="s">
        <v>123</v>
      </c>
      <c r="H131" s="2">
        <v>7.2969708120262551</v>
      </c>
      <c r="K131" s="2" t="s">
        <v>123</v>
      </c>
      <c r="L131" s="2">
        <v>290.19532382879891</v>
      </c>
      <c r="N131" s="46"/>
      <c r="O131" s="9" t="s">
        <v>123</v>
      </c>
      <c r="P131" s="9">
        <v>47.922220993631008</v>
      </c>
      <c r="Q131" s="9">
        <v>208.9408835322312</v>
      </c>
      <c r="T131" s="26"/>
      <c r="U131" s="9" t="s">
        <v>36</v>
      </c>
      <c r="V131" s="9">
        <v>8.1449612198159738</v>
      </c>
      <c r="X131" s="66"/>
      <c r="Y131" s="9" t="s">
        <v>123</v>
      </c>
      <c r="Z131" s="9">
        <v>14.205999687685351</v>
      </c>
      <c r="AA131" s="9">
        <v>61.938158638308117</v>
      </c>
      <c r="AC131" s="26"/>
      <c r="AD131" s="9" t="s">
        <v>123</v>
      </c>
      <c r="AE131" s="9">
        <v>9.3449626200355862</v>
      </c>
      <c r="AK131" s="46"/>
      <c r="AL131" s="47" t="s">
        <v>36</v>
      </c>
      <c r="AM131" s="47">
        <v>2.3689716125511719E-2</v>
      </c>
      <c r="AN131" s="47"/>
    </row>
    <row r="132" spans="1:40" x14ac:dyDescent="0.3">
      <c r="B132" s="2" t="s">
        <v>1</v>
      </c>
      <c r="C132" s="2">
        <v>305.76044873580781</v>
      </c>
      <c r="G132" s="5" t="s">
        <v>11</v>
      </c>
      <c r="H132" s="5">
        <f>SUM(H131:H131)</f>
        <v>7.2969708120262551</v>
      </c>
      <c r="K132" s="2" t="s">
        <v>23</v>
      </c>
      <c r="L132" s="2">
        <v>15.562061556145821</v>
      </c>
      <c r="N132" s="60"/>
      <c r="O132" s="15" t="s">
        <v>23</v>
      </c>
      <c r="P132" s="15">
        <v>2.716865885477748E-2</v>
      </c>
      <c r="Q132" s="15">
        <v>0.12986618932583641</v>
      </c>
      <c r="T132" s="32"/>
      <c r="U132" s="15" t="s">
        <v>123</v>
      </c>
      <c r="V132" s="15">
        <v>3.1739873040099869</v>
      </c>
      <c r="X132" s="72"/>
      <c r="Y132" s="11" t="s">
        <v>23</v>
      </c>
      <c r="Z132" s="11">
        <v>1.297866114232836</v>
      </c>
      <c r="AA132" s="11">
        <v>6.2038000260329573</v>
      </c>
      <c r="AC132" s="28"/>
      <c r="AD132" s="11" t="s">
        <v>11</v>
      </c>
      <c r="AE132" s="11">
        <f>SUM(AE131)</f>
        <v>9.3449626200355862</v>
      </c>
      <c r="AF132" s="3"/>
      <c r="AH132" s="3"/>
      <c r="AI132" s="3"/>
      <c r="AK132" s="49"/>
      <c r="AL132" s="50" t="s">
        <v>123</v>
      </c>
      <c r="AM132" s="50">
        <v>1.47599409600559</v>
      </c>
      <c r="AN132" s="50">
        <v>6.4353342585843736</v>
      </c>
    </row>
    <row r="133" spans="1:40" x14ac:dyDescent="0.3">
      <c r="B133" s="2" t="s">
        <v>2</v>
      </c>
      <c r="C133" s="2">
        <v>47.949389652485777</v>
      </c>
      <c r="K133" s="8" t="s">
        <v>11</v>
      </c>
      <c r="L133" s="8">
        <f>SUM(L131:L132)</f>
        <v>305.75738538494471</v>
      </c>
      <c r="N133" s="61"/>
      <c r="O133" s="13" t="s">
        <v>11</v>
      </c>
      <c r="P133" s="13">
        <f>SUM(P131:P132)</f>
        <v>47.949389652485785</v>
      </c>
      <c r="Q133" s="13">
        <f>SUM(Q131:Q132)</f>
        <v>209.07074972155704</v>
      </c>
      <c r="T133" s="31"/>
      <c r="U133" s="13" t="s">
        <v>11</v>
      </c>
      <c r="V133" s="13">
        <f>SUM(V131:V132)</f>
        <v>11.318948523825961</v>
      </c>
      <c r="X133" s="66"/>
      <c r="Y133" s="8" t="s">
        <v>11</v>
      </c>
      <c r="Z133" s="8">
        <f>SUM(Z131:Z132)</f>
        <v>15.503865801918186</v>
      </c>
      <c r="AA133" s="8">
        <f>SUM(AA131:AA132)</f>
        <v>68.141958664341075</v>
      </c>
      <c r="AD133" s="3"/>
      <c r="AE133" s="3"/>
      <c r="AF133" s="3"/>
      <c r="AK133" s="46"/>
      <c r="AL133" s="47" t="s">
        <v>23</v>
      </c>
      <c r="AM133" s="47">
        <v>3.9999840000152142E-3</v>
      </c>
      <c r="AN133" s="47">
        <v>1.9119923520072721E-2</v>
      </c>
    </row>
    <row r="134" spans="1:40" x14ac:dyDescent="0.3">
      <c r="B134" s="2" t="s">
        <v>5</v>
      </c>
      <c r="C134" s="2">
        <v>11.318948523825959</v>
      </c>
      <c r="O134" s="3"/>
      <c r="P134" s="3"/>
      <c r="Q134" s="3"/>
      <c r="U134" s="3"/>
      <c r="V134" s="3"/>
      <c r="AK134" s="39"/>
      <c r="AL134" s="11" t="s">
        <v>11</v>
      </c>
      <c r="AM134" s="38">
        <f>SUM(AM131:AM133)</f>
        <v>1.5036837961311167</v>
      </c>
      <c r="AN134" s="38">
        <f>SUM(AN131:AN133)</f>
        <v>6.4544541821044463</v>
      </c>
    </row>
    <row r="135" spans="1:40" x14ac:dyDescent="0.3">
      <c r="B135" s="2" t="s">
        <v>0</v>
      </c>
      <c r="C135" s="2">
        <v>15.50386580191819</v>
      </c>
    </row>
    <row r="136" spans="1:40" x14ac:dyDescent="0.3">
      <c r="B136" s="2" t="s">
        <v>103</v>
      </c>
      <c r="C136" s="2">
        <v>9.3449626200355862</v>
      </c>
      <c r="G136" s="3"/>
      <c r="H136" s="3"/>
    </row>
    <row r="137" spans="1:40" x14ac:dyDescent="0.3">
      <c r="B137" s="2" t="s">
        <v>3</v>
      </c>
      <c r="C137" s="2">
        <v>1.5036837961311169</v>
      </c>
    </row>
    <row r="138" spans="1:40" x14ac:dyDescent="0.3">
      <c r="B138" s="5" t="s">
        <v>11</v>
      </c>
      <c r="C138" s="5">
        <f>SUM(C131:C137)</f>
        <v>398.67826994223066</v>
      </c>
    </row>
    <row r="140" spans="1:40" x14ac:dyDescent="0.3">
      <c r="A140" s="3" t="s">
        <v>6</v>
      </c>
      <c r="B140" s="3" t="s">
        <v>7</v>
      </c>
      <c r="C140" s="3" t="s">
        <v>8</v>
      </c>
      <c r="F140" s="3" t="s">
        <v>6</v>
      </c>
      <c r="G140" s="3" t="s">
        <v>21</v>
      </c>
      <c r="H140" s="3" t="s">
        <v>8</v>
      </c>
      <c r="J140" s="3" t="s">
        <v>6</v>
      </c>
      <c r="K140" s="3" t="s">
        <v>21</v>
      </c>
      <c r="L140" s="3" t="s">
        <v>8</v>
      </c>
      <c r="N140" s="40" t="s">
        <v>6</v>
      </c>
      <c r="O140" s="41" t="s">
        <v>21</v>
      </c>
      <c r="P140" s="41" t="s">
        <v>8</v>
      </c>
      <c r="Q140" s="41" t="s">
        <v>96</v>
      </c>
      <c r="T140" s="3" t="s">
        <v>6</v>
      </c>
      <c r="U140" s="3" t="s">
        <v>21</v>
      </c>
      <c r="V140" s="3" t="s">
        <v>8</v>
      </c>
      <c r="X140" s="7" t="s">
        <v>6</v>
      </c>
      <c r="Y140" s="7" t="s">
        <v>21</v>
      </c>
      <c r="Z140" s="87" t="s">
        <v>8</v>
      </c>
      <c r="AA140" s="71" t="s">
        <v>96</v>
      </c>
      <c r="AG140" s="7" t="s">
        <v>6</v>
      </c>
      <c r="AH140" s="7" t="s">
        <v>21</v>
      </c>
      <c r="AI140" s="7" t="s">
        <v>8</v>
      </c>
      <c r="AK140" s="7" t="s">
        <v>6</v>
      </c>
      <c r="AL140" s="7" t="s">
        <v>21</v>
      </c>
      <c r="AM140" s="7" t="s">
        <v>8</v>
      </c>
      <c r="AN140" s="7" t="s">
        <v>96</v>
      </c>
    </row>
    <row r="141" spans="1:40" x14ac:dyDescent="0.3">
      <c r="A141" s="29" t="s">
        <v>18</v>
      </c>
      <c r="B141" s="4"/>
      <c r="C141" s="4"/>
      <c r="F141" s="29" t="s">
        <v>35</v>
      </c>
      <c r="G141" s="4"/>
      <c r="H141" s="4"/>
      <c r="J141" s="29" t="s">
        <v>30</v>
      </c>
      <c r="K141" s="4"/>
      <c r="L141" s="4"/>
      <c r="N141" s="43" t="s">
        <v>31</v>
      </c>
      <c r="O141" s="44"/>
      <c r="P141" s="44"/>
      <c r="Q141" s="44"/>
      <c r="T141" s="29" t="s">
        <v>32</v>
      </c>
      <c r="U141" s="4"/>
      <c r="V141" s="4"/>
      <c r="X141" s="65" t="s">
        <v>33</v>
      </c>
      <c r="Y141" s="44"/>
      <c r="Z141" s="44"/>
      <c r="AA141" s="45"/>
      <c r="AG141" s="29" t="s">
        <v>39</v>
      </c>
      <c r="AH141" s="4"/>
      <c r="AI141" s="4"/>
      <c r="AK141" s="65" t="s">
        <v>34</v>
      </c>
      <c r="AL141" s="44"/>
      <c r="AM141" s="44"/>
      <c r="AN141" s="44"/>
    </row>
    <row r="142" spans="1:40" x14ac:dyDescent="0.3">
      <c r="B142" s="2" t="s">
        <v>4</v>
      </c>
      <c r="C142" s="2">
        <v>1.031995872006257</v>
      </c>
      <c r="G142" s="2" t="s">
        <v>36</v>
      </c>
      <c r="H142" s="2">
        <v>1.031995872006257</v>
      </c>
      <c r="K142" s="2" t="s">
        <v>37</v>
      </c>
      <c r="L142" s="2">
        <v>35.007312739865249</v>
      </c>
      <c r="N142" s="46"/>
      <c r="O142" s="9" t="s">
        <v>37</v>
      </c>
      <c r="P142" s="9">
        <v>6.6309734760241259</v>
      </c>
      <c r="Q142" s="9"/>
      <c r="U142" s="2" t="s">
        <v>37</v>
      </c>
      <c r="V142" s="2">
        <v>20.925918369164119</v>
      </c>
      <c r="X142" s="66"/>
      <c r="Y142" s="9" t="s">
        <v>37</v>
      </c>
      <c r="Z142" s="9">
        <v>22.845614845928811</v>
      </c>
      <c r="AA142" s="9"/>
      <c r="AG142" s="36"/>
      <c r="AH142" s="9" t="s">
        <v>37</v>
      </c>
      <c r="AI142" s="9">
        <v>1.158995364004922</v>
      </c>
      <c r="AK142" s="67"/>
      <c r="AL142" s="10" t="s">
        <v>37</v>
      </c>
      <c r="AM142" s="10">
        <v>45.486823173862177</v>
      </c>
      <c r="AN142" s="10"/>
    </row>
    <row r="143" spans="1:40" x14ac:dyDescent="0.3">
      <c r="B143" s="2" t="s">
        <v>1</v>
      </c>
      <c r="C143" s="2">
        <v>433.49067358139501</v>
      </c>
      <c r="G143" s="5" t="s">
        <v>11</v>
      </c>
      <c r="H143" s="5">
        <f>SUM(H142:H142)</f>
        <v>1.031995872006257</v>
      </c>
      <c r="K143" s="2" t="s">
        <v>128</v>
      </c>
      <c r="L143" s="2">
        <v>45.816331291649028</v>
      </c>
      <c r="N143" s="49"/>
      <c r="O143" s="10" t="s">
        <v>36</v>
      </c>
      <c r="P143" s="10">
        <v>172.09</v>
      </c>
      <c r="Q143" s="10"/>
      <c r="U143" s="2" t="s">
        <v>128</v>
      </c>
      <c r="V143" s="2">
        <v>23.762882163293391</v>
      </c>
      <c r="X143" s="67"/>
      <c r="Y143" s="10" t="s">
        <v>128</v>
      </c>
      <c r="Z143" s="10">
        <v>3.810984756010773</v>
      </c>
      <c r="AA143" s="10"/>
      <c r="AG143" s="37"/>
      <c r="AH143" s="10" t="s">
        <v>36</v>
      </c>
      <c r="AI143" s="10">
        <v>10.322958708060071</v>
      </c>
      <c r="AK143" s="66"/>
      <c r="AL143" s="9" t="s">
        <v>128</v>
      </c>
      <c r="AM143" s="9">
        <v>28.822168247959279</v>
      </c>
      <c r="AN143" s="9"/>
    </row>
    <row r="144" spans="1:40" x14ac:dyDescent="0.3">
      <c r="B144" s="2" t="s">
        <v>2</v>
      </c>
      <c r="C144" s="2">
        <v>178.72027229606471</v>
      </c>
      <c r="K144" s="2" t="s">
        <v>36</v>
      </c>
      <c r="L144" s="2">
        <v>169.60131527322599</v>
      </c>
      <c r="U144" s="2" t="s">
        <v>36</v>
      </c>
      <c r="V144" s="2">
        <v>285.32597049713019</v>
      </c>
      <c r="X144" s="66"/>
      <c r="Y144" s="9" t="s">
        <v>36</v>
      </c>
      <c r="Z144" s="9">
        <v>155.5644104725769</v>
      </c>
      <c r="AA144" s="9"/>
      <c r="AG144" s="36"/>
      <c r="AH144" s="8" t="s">
        <v>11</v>
      </c>
      <c r="AI144" s="8">
        <f>SUM(AI142:AI143)</f>
        <v>11.481954072064992</v>
      </c>
      <c r="AK144" s="67"/>
      <c r="AL144" s="10" t="s">
        <v>36</v>
      </c>
      <c r="AM144" s="10">
        <v>188.9212620908032</v>
      </c>
      <c r="AN144" s="10"/>
    </row>
    <row r="145" spans="1:40" x14ac:dyDescent="0.3">
      <c r="B145" s="2" t="s">
        <v>5</v>
      </c>
      <c r="C145" s="2">
        <v>343.36475130718901</v>
      </c>
      <c r="K145" s="2" t="s">
        <v>38</v>
      </c>
      <c r="L145" s="2">
        <v>0.54599781600238062</v>
      </c>
      <c r="U145" s="15" t="s">
        <v>38</v>
      </c>
      <c r="V145" s="2">
        <v>2.775988896012493</v>
      </c>
      <c r="X145" s="67"/>
      <c r="Y145" s="10" t="s">
        <v>38</v>
      </c>
      <c r="Z145" s="10">
        <v>10.49468973358797</v>
      </c>
      <c r="AA145" s="10">
        <v>138.52990448336121</v>
      </c>
      <c r="AK145" s="66"/>
      <c r="AL145" s="9" t="s">
        <v>38</v>
      </c>
      <c r="AM145" s="9">
        <v>0.83499666000354955</v>
      </c>
      <c r="AN145" s="9">
        <v>11.021955912046851</v>
      </c>
    </row>
    <row r="146" spans="1:40" x14ac:dyDescent="0.3">
      <c r="B146" s="2" t="s">
        <v>0</v>
      </c>
      <c r="C146" s="2">
        <v>198.49667668413301</v>
      </c>
      <c r="G146" s="3"/>
      <c r="H146" s="3"/>
      <c r="K146" s="2" t="s">
        <v>119</v>
      </c>
      <c r="L146" s="2">
        <v>10.11760521892918</v>
      </c>
      <c r="U146" s="5" t="s">
        <v>119</v>
      </c>
      <c r="V146" s="5">
        <v>7.2490046815752072</v>
      </c>
      <c r="X146" s="66"/>
      <c r="Y146" s="9" t="s">
        <v>22</v>
      </c>
      <c r="Z146" s="9">
        <v>0.52199791200249401</v>
      </c>
      <c r="AA146" s="9"/>
      <c r="AH146" s="3"/>
      <c r="AI146" s="3"/>
      <c r="AK146" s="67"/>
      <c r="AL146" s="10" t="s">
        <v>119</v>
      </c>
      <c r="AM146" s="10">
        <v>169.3275087275139</v>
      </c>
      <c r="AN146" s="10"/>
    </row>
    <row r="147" spans="1:40" x14ac:dyDescent="0.3">
      <c r="B147" s="2" t="s">
        <v>97</v>
      </c>
      <c r="C147" s="2">
        <v>11.48195407206499</v>
      </c>
      <c r="K147" s="2" t="s">
        <v>116</v>
      </c>
      <c r="L147" s="2">
        <v>136.55845376454869</v>
      </c>
      <c r="U147" s="2" t="s">
        <v>116</v>
      </c>
      <c r="V147" s="2">
        <v>3.3249867000135009</v>
      </c>
      <c r="X147" s="67"/>
      <c r="Y147" s="10" t="s">
        <v>116</v>
      </c>
      <c r="Z147" s="10">
        <v>5.2589789640259959</v>
      </c>
      <c r="AA147" s="10">
        <v>89.770770915923762</v>
      </c>
      <c r="AK147" s="66"/>
      <c r="AL147" s="8" t="s">
        <v>11</v>
      </c>
      <c r="AM147" s="8">
        <f>SUBTOTAL(109,Revised!$AM$141:$AM$146)</f>
        <v>433.3927589001421</v>
      </c>
      <c r="AN147" s="8">
        <f>SUBTOTAL(109,Revised!$AN$141:$AN$146)</f>
        <v>11.021955912046851</v>
      </c>
    </row>
    <row r="148" spans="1:40" x14ac:dyDescent="0.3">
      <c r="B148" s="2" t="s">
        <v>3</v>
      </c>
      <c r="C148" s="2">
        <v>433.39275890014221</v>
      </c>
      <c r="K148" s="2" t="s">
        <v>123</v>
      </c>
      <c r="L148" s="2">
        <v>2.876748960226744</v>
      </c>
      <c r="U148" s="5" t="s">
        <v>11</v>
      </c>
      <c r="V148" s="5">
        <f>SUM(V142:V147)</f>
        <v>343.3647513071889</v>
      </c>
      <c r="X148" s="66"/>
      <c r="Y148" s="9" t="s">
        <v>11</v>
      </c>
      <c r="Z148" s="9">
        <f>SUM(Z142:Z147)</f>
        <v>198.49667668413292</v>
      </c>
      <c r="AA148" s="9">
        <f>SUM(AA142:AA147)</f>
        <v>228.30067539928496</v>
      </c>
    </row>
    <row r="149" spans="1:40" x14ac:dyDescent="0.3">
      <c r="B149" s="5" t="s">
        <v>11</v>
      </c>
      <c r="C149" s="5">
        <f>SUM(C142:C148)</f>
        <v>1599.979082712995</v>
      </c>
      <c r="K149" s="5" t="s">
        <v>23</v>
      </c>
      <c r="L149" s="5">
        <v>3.8190592745432388E-4</v>
      </c>
    </row>
    <row r="150" spans="1:40" x14ac:dyDescent="0.3">
      <c r="F150" s="3"/>
      <c r="G150" s="3"/>
      <c r="H150" s="3"/>
      <c r="K150" s="2" t="s">
        <v>121</v>
      </c>
      <c r="L150" s="2">
        <v>32.966526611020328</v>
      </c>
    </row>
    <row r="151" spans="1:40" x14ac:dyDescent="0.3">
      <c r="F151" s="3"/>
      <c r="G151" s="3"/>
      <c r="H151" s="3"/>
    </row>
    <row r="152" spans="1:40" x14ac:dyDescent="0.3">
      <c r="A152" s="3" t="s">
        <v>6</v>
      </c>
      <c r="B152" s="3" t="s">
        <v>7</v>
      </c>
      <c r="C152" s="3" t="s">
        <v>8</v>
      </c>
      <c r="J152" s="3" t="s">
        <v>6</v>
      </c>
      <c r="K152" s="3" t="s">
        <v>21</v>
      </c>
      <c r="L152" s="3" t="s">
        <v>8</v>
      </c>
      <c r="N152" s="40" t="s">
        <v>6</v>
      </c>
      <c r="O152" s="41" t="s">
        <v>21</v>
      </c>
      <c r="P152" s="41" t="s">
        <v>8</v>
      </c>
      <c r="Q152" s="41" t="s">
        <v>96</v>
      </c>
      <c r="T152" s="3" t="s">
        <v>6</v>
      </c>
      <c r="U152" s="3" t="s">
        <v>21</v>
      </c>
      <c r="V152" s="3" t="s">
        <v>8</v>
      </c>
      <c r="X152" s="7" t="s">
        <v>6</v>
      </c>
      <c r="Y152" s="7" t="s">
        <v>21</v>
      </c>
      <c r="Z152" s="87" t="s">
        <v>8</v>
      </c>
      <c r="AA152" s="7" t="s">
        <v>96</v>
      </c>
      <c r="AC152" s="7" t="s">
        <v>6</v>
      </c>
      <c r="AD152" s="7" t="s">
        <v>21</v>
      </c>
      <c r="AE152" s="7" t="s">
        <v>8</v>
      </c>
      <c r="AF152" s="22"/>
      <c r="AG152" s="22"/>
      <c r="AH152" s="22"/>
      <c r="AI152" s="22"/>
      <c r="AJ152" s="22"/>
    </row>
    <row r="153" spans="1:40" x14ac:dyDescent="0.3">
      <c r="A153" s="29" t="s">
        <v>19</v>
      </c>
      <c r="B153" s="4"/>
      <c r="C153" s="4"/>
      <c r="J153" s="29" t="s">
        <v>24</v>
      </c>
      <c r="K153" s="4"/>
      <c r="L153" s="4"/>
      <c r="N153" s="43" t="s">
        <v>25</v>
      </c>
      <c r="O153" s="44"/>
      <c r="P153" s="44"/>
      <c r="Q153" s="44"/>
      <c r="T153" s="29" t="s">
        <v>26</v>
      </c>
      <c r="U153" s="4"/>
      <c r="V153" s="4"/>
      <c r="X153" s="65" t="s">
        <v>27</v>
      </c>
      <c r="Y153" s="44"/>
      <c r="Z153" s="44"/>
      <c r="AA153" s="44"/>
      <c r="AC153" s="29" t="s">
        <v>28</v>
      </c>
      <c r="AD153" s="4"/>
      <c r="AE153" s="4"/>
      <c r="AG153" s="24"/>
      <c r="AK153" s="7" t="s">
        <v>6</v>
      </c>
      <c r="AL153" s="7" t="s">
        <v>21</v>
      </c>
      <c r="AM153" s="7" t="s">
        <v>8</v>
      </c>
      <c r="AN153" s="7" t="s">
        <v>96</v>
      </c>
    </row>
    <row r="154" spans="1:40" x14ac:dyDescent="0.3">
      <c r="B154" s="2" t="s">
        <v>1</v>
      </c>
      <c r="C154" s="2">
        <v>132.82536450043881</v>
      </c>
      <c r="K154" s="2" t="s">
        <v>36</v>
      </c>
      <c r="L154" s="2">
        <v>5.439516227730484E-8</v>
      </c>
      <c r="N154" s="46"/>
      <c r="O154" s="9" t="s">
        <v>119</v>
      </c>
      <c r="P154" s="9">
        <v>1.264050935460628</v>
      </c>
      <c r="Q154" s="9"/>
      <c r="U154" s="2" t="s">
        <v>119</v>
      </c>
      <c r="V154" s="2">
        <v>4.7408949013475574</v>
      </c>
      <c r="X154" s="66"/>
      <c r="Y154" s="9" t="s">
        <v>119</v>
      </c>
      <c r="Z154" s="9">
        <v>0.99725683997555048</v>
      </c>
      <c r="AA154" s="9"/>
      <c r="AC154" s="26"/>
      <c r="AD154" s="9" t="s">
        <v>123</v>
      </c>
      <c r="AE154" s="9">
        <v>6.9417995890375881</v>
      </c>
      <c r="AK154" s="65" t="s">
        <v>29</v>
      </c>
      <c r="AL154" s="44"/>
      <c r="AM154" s="44"/>
      <c r="AN154" s="44"/>
    </row>
    <row r="155" spans="1:40" x14ac:dyDescent="0.3">
      <c r="B155" s="2" t="s">
        <v>2</v>
      </c>
      <c r="C155" s="2">
        <v>83.333187726780366</v>
      </c>
      <c r="K155" s="2" t="s">
        <v>22</v>
      </c>
      <c r="L155" s="2">
        <v>0.49486553586166848</v>
      </c>
      <c r="N155" s="49"/>
      <c r="O155" s="10" t="s">
        <v>123</v>
      </c>
      <c r="P155" s="10">
        <v>78.261943436250576</v>
      </c>
      <c r="Q155" s="10">
        <v>341.22207338205249</v>
      </c>
      <c r="U155" s="5" t="s">
        <v>123</v>
      </c>
      <c r="V155" s="5">
        <v>12.24503625661584</v>
      </c>
      <c r="X155" s="67"/>
      <c r="Y155" s="10" t="s">
        <v>123</v>
      </c>
      <c r="Z155" s="10">
        <v>50.927410276525833</v>
      </c>
      <c r="AA155" s="10">
        <v>222.04350880565261</v>
      </c>
      <c r="AC155" s="28"/>
      <c r="AD155" s="11" t="s">
        <v>11</v>
      </c>
      <c r="AE155" s="11">
        <f>SUM(AE154)</f>
        <v>6.9417995890375881</v>
      </c>
      <c r="AK155" s="66"/>
      <c r="AL155" s="9" t="s">
        <v>22</v>
      </c>
      <c r="AM155" s="9">
        <v>1.106995572005165</v>
      </c>
      <c r="AN155" s="9"/>
    </row>
    <row r="156" spans="1:40" x14ac:dyDescent="0.3">
      <c r="B156" s="2" t="s">
        <v>5</v>
      </c>
      <c r="C156" s="2">
        <v>16.9859311579634</v>
      </c>
      <c r="K156" s="2" t="s">
        <v>119</v>
      </c>
      <c r="L156" s="2">
        <v>3.4236145460710712</v>
      </c>
      <c r="N156" s="36"/>
      <c r="O156" s="8" t="s">
        <v>23</v>
      </c>
      <c r="P156" s="8">
        <v>3.8071933550691641</v>
      </c>
      <c r="Q156" s="8">
        <v>18.198384237230599</v>
      </c>
      <c r="U156" s="2" t="s">
        <v>11</v>
      </c>
      <c r="V156" s="2">
        <f>SUM(V154:V155)</f>
        <v>16.9859311579634</v>
      </c>
      <c r="X156" s="73"/>
      <c r="Y156" s="8" t="s">
        <v>23</v>
      </c>
      <c r="Z156" s="8">
        <v>5.764998847728771</v>
      </c>
      <c r="AA156" s="8">
        <v>27.556694492143532</v>
      </c>
      <c r="AD156" s="3"/>
      <c r="AE156" s="3"/>
      <c r="AF156" s="3"/>
      <c r="AK156" s="67"/>
      <c r="AL156" s="10" t="s">
        <v>119</v>
      </c>
      <c r="AM156" s="10">
        <v>0.86526272281011107</v>
      </c>
      <c r="AN156" s="10"/>
    </row>
    <row r="157" spans="1:40" x14ac:dyDescent="0.3">
      <c r="B157" s="2" t="s">
        <v>0</v>
      </c>
      <c r="C157" s="2">
        <v>57.689665964230159</v>
      </c>
      <c r="K157" s="2" t="s">
        <v>123</v>
      </c>
      <c r="L157" s="2">
        <v>109.57412166248631</v>
      </c>
      <c r="X157" s="67"/>
      <c r="Y157" s="10" t="s">
        <v>11</v>
      </c>
      <c r="Z157" s="10">
        <f>SUBTOTAL(109,Table63[BUILDABLE ACRES])</f>
        <v>57.689665964230151</v>
      </c>
      <c r="AA157" s="10">
        <f>SUBTOTAL(109,Table63[DENSITY SCENARIO 1])</f>
        <v>249.60020329779613</v>
      </c>
      <c r="AK157" s="66"/>
      <c r="AL157" s="9" t="s">
        <v>123</v>
      </c>
      <c r="AM157" s="9">
        <v>8.7319562567795845</v>
      </c>
      <c r="AN157" s="9">
        <v>38.071329279558988</v>
      </c>
    </row>
    <row r="158" spans="1:40" x14ac:dyDescent="0.3">
      <c r="B158" s="2" t="s">
        <v>103</v>
      </c>
      <c r="C158" s="2">
        <v>6.9417995890375881</v>
      </c>
      <c r="K158" s="2" t="s">
        <v>23</v>
      </c>
      <c r="L158" s="2">
        <v>19.332762701624588</v>
      </c>
      <c r="AK158" s="70"/>
      <c r="AL158" s="23" t="s">
        <v>23</v>
      </c>
      <c r="AM158" s="23">
        <v>5.0527233688211597</v>
      </c>
      <c r="AN158" s="23">
        <v>24.152017702965139</v>
      </c>
    </row>
    <row r="159" spans="1:40" x14ac:dyDescent="0.3">
      <c r="B159" s="2" t="s">
        <v>3</v>
      </c>
      <c r="C159" s="2">
        <v>15.75693792041602</v>
      </c>
      <c r="K159" s="5" t="s">
        <v>11</v>
      </c>
      <c r="L159" s="5">
        <f>SUM(L154:L158)</f>
        <v>132.82536450043881</v>
      </c>
      <c r="AK159" s="66"/>
      <c r="AL159" s="9" t="s">
        <v>11</v>
      </c>
      <c r="AM159" s="9">
        <f>SUBTOTAL(109,Table26[BUILDABLE ACRES])</f>
        <v>15.756937920416021</v>
      </c>
      <c r="AN159" s="9">
        <f>SUBTOTAL(109,Table26[DENSITY SCENARIO 1])</f>
        <v>62.223346982524127</v>
      </c>
    </row>
    <row r="160" spans="1:40" x14ac:dyDescent="0.3">
      <c r="B160" s="5" t="s">
        <v>11</v>
      </c>
      <c r="C160" s="5">
        <f>SUM(C154:C159)</f>
        <v>313.53288685886633</v>
      </c>
    </row>
    <row r="162" spans="1:40" x14ac:dyDescent="0.3">
      <c r="A162" s="34"/>
      <c r="B162" s="35" t="s">
        <v>20</v>
      </c>
      <c r="C162" s="6">
        <f>SUM(C160,C149,C138,C124,C109,C92,C77,C59,C44,C29,C11)</f>
        <v>8806.0206704046996</v>
      </c>
    </row>
    <row r="164" spans="1:40" x14ac:dyDescent="0.3">
      <c r="AM164" s="3"/>
      <c r="AN164" s="3"/>
    </row>
    <row r="165" spans="1:40" x14ac:dyDescent="0.3">
      <c r="AM165" s="24"/>
    </row>
    <row r="168" spans="1:40" x14ac:dyDescent="0.3">
      <c r="AN168" s="3"/>
    </row>
    <row r="734" spans="26:27" x14ac:dyDescent="0.3">
      <c r="Z734" s="20"/>
      <c r="AA734" s="20"/>
    </row>
  </sheetData>
  <mergeCells count="1">
    <mergeCell ref="AP1:AQ1"/>
  </mergeCells>
  <pageMargins left="0.7" right="0.7" top="0.75" bottom="0.75" header="0.3" footer="0.3"/>
  <pageSetup orientation="portrait" r:id="rId1"/>
  <tableParts count="77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Revised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Kim</dc:creator>
  <cp:lastModifiedBy>Angela Gemmer</cp:lastModifiedBy>
  <dcterms:created xsi:type="dcterms:W3CDTF">2022-03-29T16:43:22Z</dcterms:created>
  <dcterms:modified xsi:type="dcterms:W3CDTF">2023-06-15T21:38:38Z</dcterms:modified>
</cp:coreProperties>
</file>